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-Rate\FY2027_UETN\UU220560030\Bidnetdirect_UU220560030\BidnetDirectPosting_WebPages\1Preview\Documents\THEFILESLISTED_0921202608212026\"/>
    </mc:Choice>
  </mc:AlternateContent>
  <xr:revisionPtr revIDLastSave="0" documentId="13_ncr:1_{B79924A9-D7CE-49C7-A34B-330C8FA69C27}" xr6:coauthVersionLast="47" xr6:coauthVersionMax="47" xr10:uidLastSave="{00000000-0000-0000-0000-000000000000}"/>
  <bookViews>
    <workbookView xWindow="3084" yWindow="408" windowWidth="17280" windowHeight="9960" xr2:uid="{9294E853-459B-47E1-903C-7CABACB5C7DA}"/>
  </bookViews>
  <sheets>
    <sheet name="5YR_WAN " sheetId="1" r:id="rId1"/>
    <sheet name="2YR WAN" sheetId="2" r:id="rId2"/>
  </sheets>
  <definedNames>
    <definedName name="_xlnm._FilterDatabase" localSheetId="1" hidden="1">'2YR WAN'!$B$9:$S$15</definedName>
    <definedName name="_xlnm.Print_Area" localSheetId="1">'2YR WAN'!$A$1:$R$46</definedName>
    <definedName name="_xlnm.Print_Titles" localSheetId="1">'2YR WAN'!$9:$9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13" i="1" l="1"/>
  <c r="O11" i="2"/>
  <c r="P11" i="2"/>
  <c r="O12" i="2"/>
  <c r="P12" i="2"/>
  <c r="O13" i="2"/>
  <c r="P13" i="2"/>
  <c r="Q13" i="2" s="1"/>
  <c r="O10" i="2"/>
  <c r="P10" i="2"/>
  <c r="Q10" i="2" s="1"/>
  <c r="Q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10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Q12" i="2" l="1"/>
  <c r="Q11" i="2"/>
  <c r="Q16" i="2" s="1"/>
  <c r="O15" i="2"/>
  <c r="O16" i="2" s="1"/>
  <c r="A16" i="2"/>
  <c r="B16" i="2"/>
  <c r="C16" i="2"/>
  <c r="D16" i="2"/>
  <c r="E16" i="2"/>
  <c r="F16" i="2"/>
  <c r="G16" i="2"/>
  <c r="H16" i="2"/>
  <c r="I16" i="2"/>
  <c r="J16" i="2"/>
  <c r="K16" i="2"/>
  <c r="L16" i="2"/>
  <c r="M16" i="2"/>
  <c r="N16" i="2"/>
  <c r="S16" i="2"/>
  <c r="O19" i="2"/>
  <c r="P19" i="2" s="1"/>
  <c r="O20" i="2"/>
  <c r="P20" i="2" s="1"/>
  <c r="O21" i="2"/>
  <c r="P21" i="2"/>
  <c r="O22" i="2"/>
  <c r="P22" i="2" s="1"/>
  <c r="O23" i="2"/>
  <c r="P23" i="2"/>
  <c r="O24" i="2"/>
  <c r="P24" i="2" s="1"/>
  <c r="O25" i="2"/>
  <c r="P25" i="2"/>
  <c r="O26" i="2"/>
  <c r="P26" i="2" s="1"/>
  <c r="O27" i="2"/>
  <c r="P27" i="2" s="1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O630" i="1"/>
  <c r="N630" i="1"/>
  <c r="M630" i="1"/>
  <c r="L630" i="1"/>
  <c r="K630" i="1"/>
  <c r="R21" i="1"/>
  <c r="Q11" i="1"/>
  <c r="R11" i="1" s="1"/>
  <c r="Q12" i="1"/>
  <c r="R12" i="1" s="1"/>
  <c r="R13" i="1"/>
  <c r="Q14" i="1"/>
  <c r="R14" i="1" s="1"/>
  <c r="Q15" i="1"/>
  <c r="R15" i="1" s="1"/>
  <c r="Q16" i="1"/>
  <c r="R16" i="1" s="1"/>
  <c r="Q17" i="1"/>
  <c r="R17" i="1" s="1"/>
  <c r="Q18" i="1"/>
  <c r="R18" i="1" s="1"/>
  <c r="Q19" i="1"/>
  <c r="R19" i="1" s="1"/>
  <c r="Q20" i="1"/>
  <c r="R20" i="1" s="1"/>
  <c r="Q21" i="1"/>
  <c r="Q22" i="1"/>
  <c r="R22" i="1" s="1"/>
  <c r="Q23" i="1"/>
  <c r="R23" i="1" s="1"/>
  <c r="Q24" i="1"/>
  <c r="R24" i="1" s="1"/>
  <c r="Q25" i="1"/>
  <c r="Q26" i="1"/>
  <c r="R26" i="1" s="1"/>
  <c r="Q27" i="1"/>
  <c r="R27" i="1" s="1"/>
  <c r="Q28" i="1"/>
  <c r="R28" i="1" s="1"/>
  <c r="Q29" i="1"/>
  <c r="R29" i="1" s="1"/>
  <c r="Q30" i="1"/>
  <c r="R30" i="1" s="1"/>
  <c r="Q31" i="1"/>
  <c r="R31" i="1" s="1"/>
  <c r="Q32" i="1"/>
  <c r="R32" i="1" s="1"/>
  <c r="Q33" i="1"/>
  <c r="R33" i="1" s="1"/>
  <c r="Q34" i="1"/>
  <c r="R34" i="1" s="1"/>
  <c r="Q35" i="1"/>
  <c r="R35" i="1" s="1"/>
  <c r="Q36" i="1"/>
  <c r="R36" i="1" s="1"/>
  <c r="Q37" i="1"/>
  <c r="R37" i="1" s="1"/>
  <c r="Q38" i="1"/>
  <c r="R38" i="1" s="1"/>
  <c r="Q39" i="1"/>
  <c r="R39" i="1" s="1"/>
  <c r="Q40" i="1"/>
  <c r="R40" i="1" s="1"/>
  <c r="Q41" i="1"/>
  <c r="R41" i="1" s="1"/>
  <c r="Q42" i="1"/>
  <c r="R42" i="1" s="1"/>
  <c r="Q43" i="1"/>
  <c r="R43" i="1" s="1"/>
  <c r="Q44" i="1"/>
  <c r="R44" i="1" s="1"/>
  <c r="Q45" i="1"/>
  <c r="R45" i="1" s="1"/>
  <c r="Q46" i="1"/>
  <c r="R46" i="1" s="1"/>
  <c r="Q47" i="1"/>
  <c r="R47" i="1" s="1"/>
  <c r="Q48" i="1"/>
  <c r="R48" i="1" s="1"/>
  <c r="Q49" i="1"/>
  <c r="R49" i="1" s="1"/>
  <c r="Q50" i="1"/>
  <c r="R50" i="1" s="1"/>
  <c r="Q51" i="1"/>
  <c r="R51" i="1" s="1"/>
  <c r="Q52" i="1"/>
  <c r="R52" i="1" s="1"/>
  <c r="Q53" i="1"/>
  <c r="R53" i="1" s="1"/>
  <c r="Q54" i="1"/>
  <c r="R54" i="1" s="1"/>
  <c r="Q55" i="1"/>
  <c r="R55" i="1" s="1"/>
  <c r="Q56" i="1"/>
  <c r="R56" i="1" s="1"/>
  <c r="Q57" i="1"/>
  <c r="R57" i="1" s="1"/>
  <c r="Q58" i="1"/>
  <c r="R58" i="1" s="1"/>
  <c r="Q59" i="1"/>
  <c r="R59" i="1" s="1"/>
  <c r="Q60" i="1"/>
  <c r="R60" i="1" s="1"/>
  <c r="Q61" i="1"/>
  <c r="R61" i="1" s="1"/>
  <c r="Q62" i="1"/>
  <c r="R62" i="1" s="1"/>
  <c r="Q63" i="1"/>
  <c r="R63" i="1" s="1"/>
  <c r="Q64" i="1"/>
  <c r="R64" i="1" s="1"/>
  <c r="Q65" i="1"/>
  <c r="R65" i="1" s="1"/>
  <c r="Q66" i="1"/>
  <c r="R66" i="1" s="1"/>
  <c r="Q67" i="1"/>
  <c r="R67" i="1" s="1"/>
  <c r="Q68" i="1"/>
  <c r="R68" i="1" s="1"/>
  <c r="Q69" i="1"/>
  <c r="R69" i="1" s="1"/>
  <c r="Q70" i="1"/>
  <c r="R70" i="1" s="1"/>
  <c r="Q71" i="1"/>
  <c r="R71" i="1" s="1"/>
  <c r="Q72" i="1"/>
  <c r="R72" i="1" s="1"/>
  <c r="Q73" i="1"/>
  <c r="R73" i="1" s="1"/>
  <c r="Q74" i="1"/>
  <c r="R74" i="1" s="1"/>
  <c r="Q75" i="1"/>
  <c r="R75" i="1" s="1"/>
  <c r="Q76" i="1"/>
  <c r="R76" i="1" s="1"/>
  <c r="Q77" i="1"/>
  <c r="R77" i="1" s="1"/>
  <c r="Q78" i="1"/>
  <c r="R78" i="1" s="1"/>
  <c r="Q79" i="1"/>
  <c r="R79" i="1" s="1"/>
  <c r="Q80" i="1"/>
  <c r="R80" i="1" s="1"/>
  <c r="Q81" i="1"/>
  <c r="R81" i="1" s="1"/>
  <c r="Q82" i="1"/>
  <c r="R82" i="1" s="1"/>
  <c r="Q83" i="1"/>
  <c r="R83" i="1" s="1"/>
  <c r="Q84" i="1"/>
  <c r="R84" i="1" s="1"/>
  <c r="Q85" i="1"/>
  <c r="R85" i="1" s="1"/>
  <c r="Q86" i="1"/>
  <c r="R86" i="1" s="1"/>
  <c r="Q87" i="1"/>
  <c r="R87" i="1" s="1"/>
  <c r="Q88" i="1"/>
  <c r="R88" i="1" s="1"/>
  <c r="Q89" i="1"/>
  <c r="R89" i="1" s="1"/>
  <c r="Q90" i="1"/>
  <c r="R90" i="1" s="1"/>
  <c r="Q91" i="1"/>
  <c r="R91" i="1" s="1"/>
  <c r="Q92" i="1"/>
  <c r="R92" i="1" s="1"/>
  <c r="Q93" i="1"/>
  <c r="R93" i="1" s="1"/>
  <c r="Q94" i="1"/>
  <c r="R94" i="1" s="1"/>
  <c r="Q95" i="1"/>
  <c r="R95" i="1" s="1"/>
  <c r="Q96" i="1"/>
  <c r="R96" i="1" s="1"/>
  <c r="Q97" i="1"/>
  <c r="R97" i="1" s="1"/>
  <c r="Q98" i="1"/>
  <c r="R98" i="1" s="1"/>
  <c r="Q99" i="1"/>
  <c r="R99" i="1" s="1"/>
  <c r="Q100" i="1"/>
  <c r="R100" i="1" s="1"/>
  <c r="Q101" i="1"/>
  <c r="R101" i="1" s="1"/>
  <c r="Q102" i="1"/>
  <c r="R102" i="1" s="1"/>
  <c r="Q103" i="1"/>
  <c r="R103" i="1" s="1"/>
  <c r="Q104" i="1"/>
  <c r="R104" i="1" s="1"/>
  <c r="Q105" i="1"/>
  <c r="R105" i="1" s="1"/>
  <c r="Q106" i="1"/>
  <c r="R106" i="1" s="1"/>
  <c r="Q107" i="1"/>
  <c r="R107" i="1" s="1"/>
  <c r="Q108" i="1"/>
  <c r="R108" i="1" s="1"/>
  <c r="Q109" i="1"/>
  <c r="R109" i="1" s="1"/>
  <c r="Q110" i="1"/>
  <c r="R110" i="1" s="1"/>
  <c r="Q111" i="1"/>
  <c r="R111" i="1" s="1"/>
  <c r="Q112" i="1"/>
  <c r="R112" i="1" s="1"/>
  <c r="Q113" i="1"/>
  <c r="R113" i="1" s="1"/>
  <c r="Q114" i="1"/>
  <c r="R114" i="1" s="1"/>
  <c r="Q115" i="1"/>
  <c r="R115" i="1" s="1"/>
  <c r="Q116" i="1"/>
  <c r="R116" i="1" s="1"/>
  <c r="Q117" i="1"/>
  <c r="R117" i="1" s="1"/>
  <c r="Q118" i="1"/>
  <c r="Q119" i="1"/>
  <c r="R119" i="1" s="1"/>
  <c r="Q120" i="1"/>
  <c r="R120" i="1" s="1"/>
  <c r="Q121" i="1"/>
  <c r="R121" i="1" s="1"/>
  <c r="Q122" i="1"/>
  <c r="R122" i="1" s="1"/>
  <c r="Q123" i="1"/>
  <c r="R123" i="1" s="1"/>
  <c r="Q124" i="1"/>
  <c r="R124" i="1" s="1"/>
  <c r="Q125" i="1"/>
  <c r="R125" i="1" s="1"/>
  <c r="Q126" i="1"/>
  <c r="R126" i="1" s="1"/>
  <c r="Q127" i="1"/>
  <c r="R127" i="1" s="1"/>
  <c r="Q128" i="1"/>
  <c r="R128" i="1" s="1"/>
  <c r="Q129" i="1"/>
  <c r="R129" i="1" s="1"/>
  <c r="Q130" i="1"/>
  <c r="R130" i="1" s="1"/>
  <c r="Q131" i="1"/>
  <c r="R131" i="1" s="1"/>
  <c r="Q132" i="1"/>
  <c r="R132" i="1" s="1"/>
  <c r="Q133" i="1"/>
  <c r="R133" i="1" s="1"/>
  <c r="Q134" i="1"/>
  <c r="R134" i="1" s="1"/>
  <c r="Q135" i="1"/>
  <c r="R135" i="1" s="1"/>
  <c r="Q136" i="1"/>
  <c r="R136" i="1" s="1"/>
  <c r="Q137" i="1"/>
  <c r="R137" i="1" s="1"/>
  <c r="Q138" i="1"/>
  <c r="R138" i="1" s="1"/>
  <c r="Q139" i="1"/>
  <c r="R139" i="1" s="1"/>
  <c r="Q140" i="1"/>
  <c r="R140" i="1" s="1"/>
  <c r="Q141" i="1"/>
  <c r="R141" i="1" s="1"/>
  <c r="Q142" i="1"/>
  <c r="R142" i="1" s="1"/>
  <c r="Q143" i="1"/>
  <c r="R143" i="1" s="1"/>
  <c r="Q144" i="1"/>
  <c r="R144" i="1" s="1"/>
  <c r="Q145" i="1"/>
  <c r="R145" i="1" s="1"/>
  <c r="Q146" i="1"/>
  <c r="R146" i="1" s="1"/>
  <c r="Q147" i="1"/>
  <c r="R147" i="1" s="1"/>
  <c r="Q148" i="1"/>
  <c r="R148" i="1" s="1"/>
  <c r="Q149" i="1"/>
  <c r="R149" i="1" s="1"/>
  <c r="Q150" i="1"/>
  <c r="R150" i="1" s="1"/>
  <c r="Q151" i="1"/>
  <c r="R151" i="1" s="1"/>
  <c r="Q152" i="1"/>
  <c r="R152" i="1" s="1"/>
  <c r="Q153" i="1"/>
  <c r="R153" i="1" s="1"/>
  <c r="Q154" i="1"/>
  <c r="R154" i="1" s="1"/>
  <c r="Q155" i="1"/>
  <c r="R155" i="1" s="1"/>
  <c r="Q156" i="1"/>
  <c r="R156" i="1" s="1"/>
  <c r="Q157" i="1"/>
  <c r="R157" i="1" s="1"/>
  <c r="Q158" i="1"/>
  <c r="R158" i="1" s="1"/>
  <c r="Q159" i="1"/>
  <c r="R159" i="1" s="1"/>
  <c r="Q160" i="1"/>
  <c r="R160" i="1" s="1"/>
  <c r="Q161" i="1"/>
  <c r="R161" i="1" s="1"/>
  <c r="Q162" i="1"/>
  <c r="R162" i="1" s="1"/>
  <c r="Q163" i="1"/>
  <c r="R163" i="1" s="1"/>
  <c r="Q164" i="1"/>
  <c r="R164" i="1" s="1"/>
  <c r="Q165" i="1"/>
  <c r="R165" i="1" s="1"/>
  <c r="Q166" i="1"/>
  <c r="R166" i="1" s="1"/>
  <c r="Q167" i="1"/>
  <c r="R167" i="1" s="1"/>
  <c r="Q168" i="1"/>
  <c r="R168" i="1" s="1"/>
  <c r="Q169" i="1"/>
  <c r="R169" i="1" s="1"/>
  <c r="Q170" i="1"/>
  <c r="R170" i="1" s="1"/>
  <c r="Q171" i="1"/>
  <c r="R171" i="1" s="1"/>
  <c r="Q172" i="1"/>
  <c r="R172" i="1" s="1"/>
  <c r="Q173" i="1"/>
  <c r="R173" i="1" s="1"/>
  <c r="Q174" i="1"/>
  <c r="R174" i="1" s="1"/>
  <c r="Q175" i="1"/>
  <c r="R175" i="1" s="1"/>
  <c r="Q176" i="1"/>
  <c r="R176" i="1" s="1"/>
  <c r="Q177" i="1"/>
  <c r="R177" i="1" s="1"/>
  <c r="Q178" i="1"/>
  <c r="R178" i="1" s="1"/>
  <c r="Q179" i="1"/>
  <c r="R179" i="1" s="1"/>
  <c r="Q180" i="1"/>
  <c r="R180" i="1" s="1"/>
  <c r="Q181" i="1"/>
  <c r="R181" i="1" s="1"/>
  <c r="Q182" i="1"/>
  <c r="R182" i="1" s="1"/>
  <c r="Q183" i="1"/>
  <c r="R183" i="1" s="1"/>
  <c r="Q184" i="1"/>
  <c r="R184" i="1" s="1"/>
  <c r="Q185" i="1"/>
  <c r="R185" i="1" s="1"/>
  <c r="Q186" i="1"/>
  <c r="R186" i="1" s="1"/>
  <c r="Q187" i="1"/>
  <c r="R187" i="1" s="1"/>
  <c r="Q188" i="1"/>
  <c r="R188" i="1" s="1"/>
  <c r="Q189" i="1"/>
  <c r="R189" i="1" s="1"/>
  <c r="Q190" i="1"/>
  <c r="R190" i="1" s="1"/>
  <c r="Q191" i="1"/>
  <c r="R191" i="1" s="1"/>
  <c r="Q192" i="1"/>
  <c r="R192" i="1" s="1"/>
  <c r="Q193" i="1"/>
  <c r="R193" i="1" s="1"/>
  <c r="Q194" i="1"/>
  <c r="R194" i="1" s="1"/>
  <c r="Q195" i="1"/>
  <c r="R195" i="1" s="1"/>
  <c r="Q196" i="1"/>
  <c r="R196" i="1" s="1"/>
  <c r="Q197" i="1"/>
  <c r="R197" i="1" s="1"/>
  <c r="Q198" i="1"/>
  <c r="R198" i="1" s="1"/>
  <c r="Q199" i="1"/>
  <c r="R199" i="1" s="1"/>
  <c r="Q200" i="1"/>
  <c r="R200" i="1" s="1"/>
  <c r="Q201" i="1"/>
  <c r="R201" i="1" s="1"/>
  <c r="Q202" i="1"/>
  <c r="R202" i="1" s="1"/>
  <c r="Q203" i="1"/>
  <c r="R203" i="1" s="1"/>
  <c r="Q204" i="1"/>
  <c r="R204" i="1" s="1"/>
  <c r="Q205" i="1"/>
  <c r="R205" i="1" s="1"/>
  <c r="Q206" i="1"/>
  <c r="R206" i="1" s="1"/>
  <c r="Q207" i="1"/>
  <c r="R207" i="1" s="1"/>
  <c r="Q208" i="1"/>
  <c r="R208" i="1" s="1"/>
  <c r="Q209" i="1"/>
  <c r="R209" i="1" s="1"/>
  <c r="Q210" i="1"/>
  <c r="R210" i="1" s="1"/>
  <c r="Q211" i="1"/>
  <c r="R211" i="1" s="1"/>
  <c r="Q212" i="1"/>
  <c r="R212" i="1" s="1"/>
  <c r="Q213" i="1"/>
  <c r="R213" i="1" s="1"/>
  <c r="Q214" i="1"/>
  <c r="R214" i="1" s="1"/>
  <c r="Q215" i="1"/>
  <c r="R215" i="1" s="1"/>
  <c r="Q216" i="1"/>
  <c r="R216" i="1" s="1"/>
  <c r="Q217" i="1"/>
  <c r="R217" i="1" s="1"/>
  <c r="Q218" i="1"/>
  <c r="R218" i="1" s="1"/>
  <c r="Q219" i="1"/>
  <c r="R219" i="1" s="1"/>
  <c r="Q220" i="1"/>
  <c r="R220" i="1" s="1"/>
  <c r="Q221" i="1"/>
  <c r="R221" i="1" s="1"/>
  <c r="Q222" i="1"/>
  <c r="R222" i="1" s="1"/>
  <c r="Q223" i="1"/>
  <c r="R223" i="1" s="1"/>
  <c r="Q224" i="1"/>
  <c r="R224" i="1" s="1"/>
  <c r="Q225" i="1"/>
  <c r="R225" i="1" s="1"/>
  <c r="Q226" i="1"/>
  <c r="R226" i="1" s="1"/>
  <c r="Q227" i="1"/>
  <c r="R227" i="1" s="1"/>
  <c r="Q228" i="1"/>
  <c r="R228" i="1" s="1"/>
  <c r="Q229" i="1"/>
  <c r="R229" i="1" s="1"/>
  <c r="Q230" i="1"/>
  <c r="R230" i="1" s="1"/>
  <c r="Q231" i="1"/>
  <c r="R231" i="1" s="1"/>
  <c r="Q232" i="1"/>
  <c r="R232" i="1" s="1"/>
  <c r="Q233" i="1"/>
  <c r="R233" i="1" s="1"/>
  <c r="Q234" i="1"/>
  <c r="R234" i="1" s="1"/>
  <c r="Q235" i="1"/>
  <c r="R235" i="1" s="1"/>
  <c r="Q236" i="1"/>
  <c r="R236" i="1" s="1"/>
  <c r="Q237" i="1"/>
  <c r="R237" i="1" s="1"/>
  <c r="Q238" i="1"/>
  <c r="R238" i="1" s="1"/>
  <c r="Q239" i="1"/>
  <c r="R239" i="1" s="1"/>
  <c r="Q240" i="1"/>
  <c r="R240" i="1" s="1"/>
  <c r="Q241" i="1"/>
  <c r="R241" i="1" s="1"/>
  <c r="Q242" i="1"/>
  <c r="R242" i="1" s="1"/>
  <c r="Q243" i="1"/>
  <c r="R243" i="1" s="1"/>
  <c r="Q244" i="1"/>
  <c r="R244" i="1" s="1"/>
  <c r="Q245" i="1"/>
  <c r="R245" i="1" s="1"/>
  <c r="Q246" i="1"/>
  <c r="R246" i="1" s="1"/>
  <c r="Q247" i="1"/>
  <c r="R247" i="1" s="1"/>
  <c r="Q248" i="1"/>
  <c r="R248" i="1" s="1"/>
  <c r="Q249" i="1"/>
  <c r="R249" i="1" s="1"/>
  <c r="Q250" i="1"/>
  <c r="R250" i="1" s="1"/>
  <c r="Q251" i="1"/>
  <c r="R251" i="1" s="1"/>
  <c r="Q252" i="1"/>
  <c r="R252" i="1" s="1"/>
  <c r="Q253" i="1"/>
  <c r="R253" i="1" s="1"/>
  <c r="Q254" i="1"/>
  <c r="R254" i="1" s="1"/>
  <c r="Q255" i="1"/>
  <c r="R255" i="1" s="1"/>
  <c r="Q256" i="1"/>
  <c r="R256" i="1" s="1"/>
  <c r="Q257" i="1"/>
  <c r="R257" i="1" s="1"/>
  <c r="Q258" i="1"/>
  <c r="R258" i="1" s="1"/>
  <c r="Q259" i="1"/>
  <c r="R259" i="1" s="1"/>
  <c r="Q260" i="1"/>
  <c r="R260" i="1" s="1"/>
  <c r="Q261" i="1"/>
  <c r="R261" i="1" s="1"/>
  <c r="Q262" i="1"/>
  <c r="R262" i="1" s="1"/>
  <c r="Q263" i="1"/>
  <c r="R263" i="1" s="1"/>
  <c r="Q264" i="1"/>
  <c r="R264" i="1" s="1"/>
  <c r="Q265" i="1"/>
  <c r="R265" i="1" s="1"/>
  <c r="Q266" i="1"/>
  <c r="R266" i="1" s="1"/>
  <c r="Q267" i="1"/>
  <c r="R267" i="1" s="1"/>
  <c r="Q268" i="1"/>
  <c r="R268" i="1" s="1"/>
  <c r="Q269" i="1"/>
  <c r="R269" i="1" s="1"/>
  <c r="Q270" i="1"/>
  <c r="R270" i="1" s="1"/>
  <c r="Q271" i="1"/>
  <c r="R271" i="1" s="1"/>
  <c r="Q272" i="1"/>
  <c r="R272" i="1" s="1"/>
  <c r="Q273" i="1"/>
  <c r="R273" i="1" s="1"/>
  <c r="Q274" i="1"/>
  <c r="R274" i="1" s="1"/>
  <c r="Q275" i="1"/>
  <c r="R275" i="1" s="1"/>
  <c r="Q276" i="1"/>
  <c r="R276" i="1" s="1"/>
  <c r="Q277" i="1"/>
  <c r="R277" i="1" s="1"/>
  <c r="Q278" i="1"/>
  <c r="R278" i="1" s="1"/>
  <c r="Q279" i="1"/>
  <c r="R279" i="1" s="1"/>
  <c r="Q280" i="1"/>
  <c r="R280" i="1" s="1"/>
  <c r="Q281" i="1"/>
  <c r="R281" i="1" s="1"/>
  <c r="Q282" i="1"/>
  <c r="R282" i="1" s="1"/>
  <c r="Q283" i="1"/>
  <c r="R283" i="1" s="1"/>
  <c r="Q284" i="1"/>
  <c r="R284" i="1" s="1"/>
  <c r="Q285" i="1"/>
  <c r="R285" i="1" s="1"/>
  <c r="Q286" i="1"/>
  <c r="R286" i="1" s="1"/>
  <c r="Q287" i="1"/>
  <c r="R287" i="1" s="1"/>
  <c r="Q288" i="1"/>
  <c r="R288" i="1" s="1"/>
  <c r="Q289" i="1"/>
  <c r="R289" i="1" s="1"/>
  <c r="Q290" i="1"/>
  <c r="R290" i="1" s="1"/>
  <c r="Q291" i="1"/>
  <c r="R291" i="1" s="1"/>
  <c r="Q292" i="1"/>
  <c r="R292" i="1" s="1"/>
  <c r="Q293" i="1"/>
  <c r="R293" i="1" s="1"/>
  <c r="Q294" i="1"/>
  <c r="R294" i="1" s="1"/>
  <c r="Q295" i="1"/>
  <c r="R295" i="1" s="1"/>
  <c r="Q296" i="1"/>
  <c r="R296" i="1" s="1"/>
  <c r="Q297" i="1"/>
  <c r="R297" i="1" s="1"/>
  <c r="Q298" i="1"/>
  <c r="R298" i="1" s="1"/>
  <c r="Q299" i="1"/>
  <c r="R299" i="1" s="1"/>
  <c r="Q300" i="1"/>
  <c r="R300" i="1" s="1"/>
  <c r="Q301" i="1"/>
  <c r="R301" i="1" s="1"/>
  <c r="Q302" i="1"/>
  <c r="R302" i="1" s="1"/>
  <c r="Q303" i="1"/>
  <c r="R303" i="1" s="1"/>
  <c r="Q304" i="1"/>
  <c r="R304" i="1" s="1"/>
  <c r="Q305" i="1"/>
  <c r="R305" i="1" s="1"/>
  <c r="Q306" i="1"/>
  <c r="R306" i="1" s="1"/>
  <c r="Q307" i="1"/>
  <c r="R307" i="1" s="1"/>
  <c r="Q308" i="1"/>
  <c r="R308" i="1" s="1"/>
  <c r="Q309" i="1"/>
  <c r="R309" i="1" s="1"/>
  <c r="Q310" i="1"/>
  <c r="R310" i="1" s="1"/>
  <c r="Q311" i="1"/>
  <c r="R311" i="1" s="1"/>
  <c r="Q312" i="1"/>
  <c r="R312" i="1" s="1"/>
  <c r="Q313" i="1"/>
  <c r="R313" i="1" s="1"/>
  <c r="Q314" i="1"/>
  <c r="R314" i="1" s="1"/>
  <c r="Q315" i="1"/>
  <c r="R315" i="1" s="1"/>
  <c r="Q316" i="1"/>
  <c r="R316" i="1" s="1"/>
  <c r="Q317" i="1"/>
  <c r="R317" i="1" s="1"/>
  <c r="Q318" i="1"/>
  <c r="R318" i="1" s="1"/>
  <c r="Q319" i="1"/>
  <c r="R319" i="1" s="1"/>
  <c r="Q320" i="1"/>
  <c r="R320" i="1" s="1"/>
  <c r="Q321" i="1"/>
  <c r="R321" i="1" s="1"/>
  <c r="Q322" i="1"/>
  <c r="R322" i="1" s="1"/>
  <c r="Q323" i="1"/>
  <c r="R323" i="1" s="1"/>
  <c r="Q324" i="1"/>
  <c r="R324" i="1" s="1"/>
  <c r="Q325" i="1"/>
  <c r="R325" i="1" s="1"/>
  <c r="Q326" i="1"/>
  <c r="R326" i="1" s="1"/>
  <c r="Q327" i="1"/>
  <c r="R327" i="1" s="1"/>
  <c r="Q328" i="1"/>
  <c r="R328" i="1" s="1"/>
  <c r="Q329" i="1"/>
  <c r="R329" i="1" s="1"/>
  <c r="Q330" i="1"/>
  <c r="R330" i="1" s="1"/>
  <c r="Q331" i="1"/>
  <c r="R331" i="1" s="1"/>
  <c r="Q332" i="1"/>
  <c r="R332" i="1" s="1"/>
  <c r="Q333" i="1"/>
  <c r="R333" i="1" s="1"/>
  <c r="Q334" i="1"/>
  <c r="R334" i="1" s="1"/>
  <c r="Q335" i="1"/>
  <c r="R335" i="1" s="1"/>
  <c r="Q336" i="1"/>
  <c r="R336" i="1" s="1"/>
  <c r="Q337" i="1"/>
  <c r="R337" i="1" s="1"/>
  <c r="Q338" i="1"/>
  <c r="R338" i="1" s="1"/>
  <c r="Q339" i="1"/>
  <c r="R339" i="1" s="1"/>
  <c r="Q340" i="1"/>
  <c r="R340" i="1" s="1"/>
  <c r="Q341" i="1"/>
  <c r="R341" i="1" s="1"/>
  <c r="Q342" i="1"/>
  <c r="R342" i="1" s="1"/>
  <c r="Q343" i="1"/>
  <c r="R343" i="1" s="1"/>
  <c r="Q344" i="1"/>
  <c r="R344" i="1" s="1"/>
  <c r="Q345" i="1"/>
  <c r="R345" i="1" s="1"/>
  <c r="Q346" i="1"/>
  <c r="R346" i="1" s="1"/>
  <c r="Q347" i="1"/>
  <c r="R347" i="1" s="1"/>
  <c r="Q348" i="1"/>
  <c r="R348" i="1" s="1"/>
  <c r="Q349" i="1"/>
  <c r="R349" i="1" s="1"/>
  <c r="Q350" i="1"/>
  <c r="R350" i="1" s="1"/>
  <c r="Q351" i="1"/>
  <c r="R351" i="1" s="1"/>
  <c r="Q352" i="1"/>
  <c r="R352" i="1" s="1"/>
  <c r="Q353" i="1"/>
  <c r="R353" i="1" s="1"/>
  <c r="Q354" i="1"/>
  <c r="R354" i="1" s="1"/>
  <c r="Q355" i="1"/>
  <c r="R355" i="1" s="1"/>
  <c r="Q356" i="1"/>
  <c r="R356" i="1" s="1"/>
  <c r="Q357" i="1"/>
  <c r="R357" i="1" s="1"/>
  <c r="Q358" i="1"/>
  <c r="R358" i="1" s="1"/>
  <c r="Q359" i="1"/>
  <c r="R359" i="1" s="1"/>
  <c r="Q360" i="1"/>
  <c r="R360" i="1" s="1"/>
  <c r="Q361" i="1"/>
  <c r="R361" i="1" s="1"/>
  <c r="Q362" i="1"/>
  <c r="R362" i="1" s="1"/>
  <c r="Q363" i="1"/>
  <c r="R363" i="1" s="1"/>
  <c r="Q364" i="1"/>
  <c r="R364" i="1" s="1"/>
  <c r="Q365" i="1"/>
  <c r="R365" i="1" s="1"/>
  <c r="Q366" i="1"/>
  <c r="R366" i="1" s="1"/>
  <c r="Q367" i="1"/>
  <c r="R367" i="1" s="1"/>
  <c r="Q368" i="1"/>
  <c r="R368" i="1" s="1"/>
  <c r="Q369" i="1"/>
  <c r="R369" i="1" s="1"/>
  <c r="Q370" i="1"/>
  <c r="R370" i="1" s="1"/>
  <c r="Q371" i="1"/>
  <c r="R371" i="1" s="1"/>
  <c r="Q372" i="1"/>
  <c r="R372" i="1" s="1"/>
  <c r="Q373" i="1"/>
  <c r="R373" i="1" s="1"/>
  <c r="Q374" i="1"/>
  <c r="R374" i="1" s="1"/>
  <c r="Q375" i="1"/>
  <c r="R375" i="1" s="1"/>
  <c r="Q376" i="1"/>
  <c r="R376" i="1" s="1"/>
  <c r="Q377" i="1"/>
  <c r="R377" i="1" s="1"/>
  <c r="Q378" i="1"/>
  <c r="R378" i="1" s="1"/>
  <c r="Q379" i="1"/>
  <c r="R379" i="1" s="1"/>
  <c r="Q380" i="1"/>
  <c r="R380" i="1" s="1"/>
  <c r="Q381" i="1"/>
  <c r="R381" i="1" s="1"/>
  <c r="Q382" i="1"/>
  <c r="R382" i="1" s="1"/>
  <c r="Q383" i="1"/>
  <c r="R383" i="1" s="1"/>
  <c r="Q384" i="1"/>
  <c r="R384" i="1" s="1"/>
  <c r="Q385" i="1"/>
  <c r="R385" i="1" s="1"/>
  <c r="Q386" i="1"/>
  <c r="R386" i="1" s="1"/>
  <c r="Q387" i="1"/>
  <c r="R387" i="1" s="1"/>
  <c r="Q388" i="1"/>
  <c r="R388" i="1" s="1"/>
  <c r="Q389" i="1"/>
  <c r="R389" i="1" s="1"/>
  <c r="Q390" i="1"/>
  <c r="R390" i="1" s="1"/>
  <c r="Q391" i="1"/>
  <c r="R391" i="1" s="1"/>
  <c r="Q392" i="1"/>
  <c r="R392" i="1" s="1"/>
  <c r="Q393" i="1"/>
  <c r="R393" i="1" s="1"/>
  <c r="Q394" i="1"/>
  <c r="R394" i="1" s="1"/>
  <c r="Q395" i="1"/>
  <c r="R395" i="1" s="1"/>
  <c r="Q396" i="1"/>
  <c r="R396" i="1" s="1"/>
  <c r="Q397" i="1"/>
  <c r="R397" i="1" s="1"/>
  <c r="Q398" i="1"/>
  <c r="R398" i="1" s="1"/>
  <c r="Q399" i="1"/>
  <c r="R399" i="1" s="1"/>
  <c r="Q400" i="1"/>
  <c r="R400" i="1" s="1"/>
  <c r="Q401" i="1"/>
  <c r="R401" i="1" s="1"/>
  <c r="Q402" i="1"/>
  <c r="R402" i="1" s="1"/>
  <c r="Q403" i="1"/>
  <c r="R403" i="1" s="1"/>
  <c r="Q404" i="1"/>
  <c r="R404" i="1" s="1"/>
  <c r="Q405" i="1"/>
  <c r="R405" i="1" s="1"/>
  <c r="Q406" i="1"/>
  <c r="R406" i="1" s="1"/>
  <c r="Q407" i="1"/>
  <c r="R407" i="1" s="1"/>
  <c r="Q408" i="1"/>
  <c r="R408" i="1" s="1"/>
  <c r="Q409" i="1"/>
  <c r="R409" i="1" s="1"/>
  <c r="Q410" i="1"/>
  <c r="R410" i="1" s="1"/>
  <c r="Q411" i="1"/>
  <c r="R411" i="1" s="1"/>
  <c r="Q412" i="1"/>
  <c r="R412" i="1" s="1"/>
  <c r="Q413" i="1"/>
  <c r="R413" i="1" s="1"/>
  <c r="Q414" i="1"/>
  <c r="R414" i="1" s="1"/>
  <c r="Q415" i="1"/>
  <c r="R415" i="1" s="1"/>
  <c r="Q416" i="1"/>
  <c r="R416" i="1" s="1"/>
  <c r="Q417" i="1"/>
  <c r="R417" i="1" s="1"/>
  <c r="Q418" i="1"/>
  <c r="R418" i="1" s="1"/>
  <c r="Q419" i="1"/>
  <c r="R419" i="1" s="1"/>
  <c r="Q420" i="1"/>
  <c r="R420" i="1" s="1"/>
  <c r="Q421" i="1"/>
  <c r="R421" i="1" s="1"/>
  <c r="Q422" i="1"/>
  <c r="R422" i="1" s="1"/>
  <c r="Q423" i="1"/>
  <c r="R423" i="1" s="1"/>
  <c r="Q424" i="1"/>
  <c r="R424" i="1" s="1"/>
  <c r="Q425" i="1"/>
  <c r="R425" i="1" s="1"/>
  <c r="Q426" i="1"/>
  <c r="R426" i="1" s="1"/>
  <c r="Q427" i="1"/>
  <c r="R427" i="1" s="1"/>
  <c r="Q428" i="1"/>
  <c r="R428" i="1" s="1"/>
  <c r="Q429" i="1"/>
  <c r="R429" i="1" s="1"/>
  <c r="Q430" i="1"/>
  <c r="R430" i="1" s="1"/>
  <c r="Q431" i="1"/>
  <c r="R431" i="1" s="1"/>
  <c r="Q432" i="1"/>
  <c r="R432" i="1" s="1"/>
  <c r="Q433" i="1"/>
  <c r="R433" i="1" s="1"/>
  <c r="Q434" i="1"/>
  <c r="R434" i="1" s="1"/>
  <c r="Q435" i="1"/>
  <c r="R435" i="1" s="1"/>
  <c r="Q436" i="1"/>
  <c r="R436" i="1" s="1"/>
  <c r="Q437" i="1"/>
  <c r="R437" i="1" s="1"/>
  <c r="Q438" i="1"/>
  <c r="R438" i="1" s="1"/>
  <c r="Q439" i="1"/>
  <c r="R439" i="1" s="1"/>
  <c r="Q440" i="1"/>
  <c r="R440" i="1" s="1"/>
  <c r="Q441" i="1"/>
  <c r="R441" i="1" s="1"/>
  <c r="Q442" i="1"/>
  <c r="R442" i="1" s="1"/>
  <c r="Q443" i="1"/>
  <c r="R443" i="1" s="1"/>
  <c r="Q444" i="1"/>
  <c r="R444" i="1" s="1"/>
  <c r="Q445" i="1"/>
  <c r="R445" i="1" s="1"/>
  <c r="Q446" i="1"/>
  <c r="R446" i="1" s="1"/>
  <c r="Q447" i="1"/>
  <c r="R447" i="1" s="1"/>
  <c r="Q448" i="1"/>
  <c r="R448" i="1" s="1"/>
  <c r="Q449" i="1"/>
  <c r="R449" i="1" s="1"/>
  <c r="Q450" i="1"/>
  <c r="R450" i="1" s="1"/>
  <c r="Q451" i="1"/>
  <c r="R451" i="1" s="1"/>
  <c r="Q452" i="1"/>
  <c r="R452" i="1" s="1"/>
  <c r="Q453" i="1"/>
  <c r="R453" i="1" s="1"/>
  <c r="Q454" i="1"/>
  <c r="R454" i="1" s="1"/>
  <c r="Q455" i="1"/>
  <c r="R455" i="1" s="1"/>
  <c r="Q456" i="1"/>
  <c r="R456" i="1" s="1"/>
  <c r="Q457" i="1"/>
  <c r="R457" i="1" s="1"/>
  <c r="Q458" i="1"/>
  <c r="R458" i="1" s="1"/>
  <c r="Q459" i="1"/>
  <c r="R459" i="1" s="1"/>
  <c r="Q460" i="1"/>
  <c r="R460" i="1" s="1"/>
  <c r="Q461" i="1"/>
  <c r="R461" i="1" s="1"/>
  <c r="Q462" i="1"/>
  <c r="R462" i="1" s="1"/>
  <c r="Q463" i="1"/>
  <c r="R463" i="1" s="1"/>
  <c r="Q464" i="1"/>
  <c r="R464" i="1" s="1"/>
  <c r="Q465" i="1"/>
  <c r="R465" i="1" s="1"/>
  <c r="Q466" i="1"/>
  <c r="R466" i="1" s="1"/>
  <c r="Q467" i="1"/>
  <c r="R467" i="1" s="1"/>
  <c r="Q468" i="1"/>
  <c r="R468" i="1" s="1"/>
  <c r="Q469" i="1"/>
  <c r="R469" i="1" s="1"/>
  <c r="Q470" i="1"/>
  <c r="R470" i="1" s="1"/>
  <c r="Q471" i="1"/>
  <c r="R471" i="1" s="1"/>
  <c r="Q472" i="1"/>
  <c r="R472" i="1" s="1"/>
  <c r="Q473" i="1"/>
  <c r="R473" i="1" s="1"/>
  <c r="Q474" i="1"/>
  <c r="R474" i="1" s="1"/>
  <c r="Q475" i="1"/>
  <c r="R475" i="1" s="1"/>
  <c r="Q476" i="1"/>
  <c r="R476" i="1" s="1"/>
  <c r="Q477" i="1"/>
  <c r="R477" i="1" s="1"/>
  <c r="Q478" i="1"/>
  <c r="R478" i="1" s="1"/>
  <c r="Q479" i="1"/>
  <c r="R479" i="1" s="1"/>
  <c r="Q480" i="1"/>
  <c r="R480" i="1" s="1"/>
  <c r="Q481" i="1"/>
  <c r="R481" i="1" s="1"/>
  <c r="Q482" i="1"/>
  <c r="R482" i="1" s="1"/>
  <c r="Q483" i="1"/>
  <c r="R483" i="1" s="1"/>
  <c r="Q484" i="1"/>
  <c r="R484" i="1" s="1"/>
  <c r="Q485" i="1"/>
  <c r="R485" i="1" s="1"/>
  <c r="Q486" i="1"/>
  <c r="R486" i="1" s="1"/>
  <c r="Q487" i="1"/>
  <c r="R487" i="1" s="1"/>
  <c r="Q488" i="1"/>
  <c r="R488" i="1" s="1"/>
  <c r="Q489" i="1"/>
  <c r="R489" i="1" s="1"/>
  <c r="Q490" i="1"/>
  <c r="R490" i="1" s="1"/>
  <c r="Q491" i="1"/>
  <c r="R491" i="1" s="1"/>
  <c r="Q492" i="1"/>
  <c r="R492" i="1" s="1"/>
  <c r="Q493" i="1"/>
  <c r="R493" i="1" s="1"/>
  <c r="Q494" i="1"/>
  <c r="R494" i="1" s="1"/>
  <c r="Q495" i="1"/>
  <c r="R495" i="1" s="1"/>
  <c r="Q496" i="1"/>
  <c r="R496" i="1" s="1"/>
  <c r="Q497" i="1"/>
  <c r="R497" i="1" s="1"/>
  <c r="Q498" i="1"/>
  <c r="R498" i="1" s="1"/>
  <c r="Q499" i="1"/>
  <c r="R499" i="1" s="1"/>
  <c r="Q500" i="1"/>
  <c r="R500" i="1" s="1"/>
  <c r="Q501" i="1"/>
  <c r="R501" i="1" s="1"/>
  <c r="Q502" i="1"/>
  <c r="R502" i="1" s="1"/>
  <c r="Q503" i="1"/>
  <c r="R503" i="1" s="1"/>
  <c r="Q504" i="1"/>
  <c r="R504" i="1" s="1"/>
  <c r="Q505" i="1"/>
  <c r="R505" i="1" s="1"/>
  <c r="Q506" i="1"/>
  <c r="R506" i="1" s="1"/>
  <c r="Q507" i="1"/>
  <c r="R507" i="1" s="1"/>
  <c r="Q508" i="1"/>
  <c r="R508" i="1" s="1"/>
  <c r="Q509" i="1"/>
  <c r="R509" i="1" s="1"/>
  <c r="Q510" i="1"/>
  <c r="R510" i="1" s="1"/>
  <c r="Q511" i="1"/>
  <c r="R511" i="1" s="1"/>
  <c r="Q512" i="1"/>
  <c r="R512" i="1" s="1"/>
  <c r="Q513" i="1"/>
  <c r="R513" i="1" s="1"/>
  <c r="Q514" i="1"/>
  <c r="R514" i="1" s="1"/>
  <c r="Q515" i="1"/>
  <c r="R515" i="1" s="1"/>
  <c r="Q516" i="1"/>
  <c r="R516" i="1" s="1"/>
  <c r="Q517" i="1"/>
  <c r="R517" i="1" s="1"/>
  <c r="Q518" i="1"/>
  <c r="R518" i="1" s="1"/>
  <c r="Q519" i="1"/>
  <c r="R519" i="1" s="1"/>
  <c r="Q520" i="1"/>
  <c r="R520" i="1" s="1"/>
  <c r="Q521" i="1"/>
  <c r="R521" i="1" s="1"/>
  <c r="Q522" i="1"/>
  <c r="R522" i="1" s="1"/>
  <c r="Q523" i="1"/>
  <c r="R523" i="1" s="1"/>
  <c r="Q524" i="1"/>
  <c r="R524" i="1" s="1"/>
  <c r="Q525" i="1"/>
  <c r="R525" i="1" s="1"/>
  <c r="Q526" i="1"/>
  <c r="R526" i="1" s="1"/>
  <c r="Q527" i="1"/>
  <c r="R527" i="1" s="1"/>
  <c r="Q528" i="1"/>
  <c r="R528" i="1" s="1"/>
  <c r="Q529" i="1"/>
  <c r="R529" i="1" s="1"/>
  <c r="Q530" i="1"/>
  <c r="R530" i="1" s="1"/>
  <c r="Q531" i="1"/>
  <c r="R531" i="1" s="1"/>
  <c r="Q532" i="1"/>
  <c r="R532" i="1" s="1"/>
  <c r="Q533" i="1"/>
  <c r="R533" i="1" s="1"/>
  <c r="Q534" i="1"/>
  <c r="R534" i="1" s="1"/>
  <c r="Q535" i="1"/>
  <c r="R535" i="1" s="1"/>
  <c r="Q536" i="1"/>
  <c r="R536" i="1" s="1"/>
  <c r="Q537" i="1"/>
  <c r="R537" i="1" s="1"/>
  <c r="Q538" i="1"/>
  <c r="R538" i="1" s="1"/>
  <c r="Q539" i="1"/>
  <c r="R539" i="1" s="1"/>
  <c r="Q540" i="1"/>
  <c r="R540" i="1" s="1"/>
  <c r="Q541" i="1"/>
  <c r="R541" i="1" s="1"/>
  <c r="Q542" i="1"/>
  <c r="R542" i="1" s="1"/>
  <c r="Q543" i="1"/>
  <c r="R543" i="1" s="1"/>
  <c r="Q544" i="1"/>
  <c r="R544" i="1" s="1"/>
  <c r="Q545" i="1"/>
  <c r="R545" i="1" s="1"/>
  <c r="Q546" i="1"/>
  <c r="R546" i="1" s="1"/>
  <c r="Q547" i="1"/>
  <c r="R547" i="1" s="1"/>
  <c r="Q548" i="1"/>
  <c r="R548" i="1" s="1"/>
  <c r="Q549" i="1"/>
  <c r="R549" i="1" s="1"/>
  <c r="Q550" i="1"/>
  <c r="R550" i="1" s="1"/>
  <c r="Q551" i="1"/>
  <c r="R551" i="1" s="1"/>
  <c r="Q552" i="1"/>
  <c r="R552" i="1" s="1"/>
  <c r="Q553" i="1"/>
  <c r="R553" i="1" s="1"/>
  <c r="Q554" i="1"/>
  <c r="R554" i="1" s="1"/>
  <c r="Q555" i="1"/>
  <c r="R555" i="1" s="1"/>
  <c r="Q556" i="1"/>
  <c r="R556" i="1" s="1"/>
  <c r="Q557" i="1"/>
  <c r="R557" i="1" s="1"/>
  <c r="Q558" i="1"/>
  <c r="R558" i="1" s="1"/>
  <c r="Q559" i="1"/>
  <c r="R559" i="1" s="1"/>
  <c r="Q560" i="1"/>
  <c r="R560" i="1" s="1"/>
  <c r="Q561" i="1"/>
  <c r="R561" i="1" s="1"/>
  <c r="Q562" i="1"/>
  <c r="R562" i="1" s="1"/>
  <c r="Q563" i="1"/>
  <c r="R563" i="1" s="1"/>
  <c r="Q564" i="1"/>
  <c r="R564" i="1" s="1"/>
  <c r="Q565" i="1"/>
  <c r="R565" i="1" s="1"/>
  <c r="Q566" i="1"/>
  <c r="R566" i="1" s="1"/>
  <c r="Q567" i="1"/>
  <c r="R567" i="1" s="1"/>
  <c r="Q568" i="1"/>
  <c r="R568" i="1" s="1"/>
  <c r="Q569" i="1"/>
  <c r="R569" i="1" s="1"/>
  <c r="Q570" i="1"/>
  <c r="R570" i="1" s="1"/>
  <c r="Q571" i="1"/>
  <c r="R571" i="1" s="1"/>
  <c r="Q572" i="1"/>
  <c r="R572" i="1" s="1"/>
  <c r="Q573" i="1"/>
  <c r="R573" i="1" s="1"/>
  <c r="Q574" i="1"/>
  <c r="R574" i="1" s="1"/>
  <c r="Q575" i="1"/>
  <c r="R575" i="1" s="1"/>
  <c r="Q576" i="1"/>
  <c r="R576" i="1" s="1"/>
  <c r="Q577" i="1"/>
  <c r="R577" i="1" s="1"/>
  <c r="Q578" i="1"/>
  <c r="R578" i="1" s="1"/>
  <c r="Q579" i="1"/>
  <c r="R579" i="1" s="1"/>
  <c r="Q580" i="1"/>
  <c r="R580" i="1" s="1"/>
  <c r="Q581" i="1"/>
  <c r="R581" i="1" s="1"/>
  <c r="Q582" i="1"/>
  <c r="R582" i="1" s="1"/>
  <c r="Q583" i="1"/>
  <c r="R583" i="1" s="1"/>
  <c r="Q584" i="1"/>
  <c r="R584" i="1" s="1"/>
  <c r="Q585" i="1"/>
  <c r="R585" i="1" s="1"/>
  <c r="Q586" i="1"/>
  <c r="R586" i="1" s="1"/>
  <c r="Q587" i="1"/>
  <c r="R587" i="1" s="1"/>
  <c r="Q588" i="1"/>
  <c r="R588" i="1" s="1"/>
  <c r="Q589" i="1"/>
  <c r="R589" i="1" s="1"/>
  <c r="Q590" i="1"/>
  <c r="R590" i="1" s="1"/>
  <c r="Q591" i="1"/>
  <c r="R591" i="1" s="1"/>
  <c r="Q592" i="1"/>
  <c r="R592" i="1" s="1"/>
  <c r="Q593" i="1"/>
  <c r="R593" i="1" s="1"/>
  <c r="Q594" i="1"/>
  <c r="R594" i="1" s="1"/>
  <c r="Q595" i="1"/>
  <c r="R595" i="1" s="1"/>
  <c r="Q596" i="1"/>
  <c r="R596" i="1" s="1"/>
  <c r="Q597" i="1"/>
  <c r="R597" i="1" s="1"/>
  <c r="Q598" i="1"/>
  <c r="R598" i="1" s="1"/>
  <c r="Q599" i="1"/>
  <c r="R599" i="1" s="1"/>
  <c r="Q600" i="1"/>
  <c r="R600" i="1" s="1"/>
  <c r="Q601" i="1"/>
  <c r="R601" i="1" s="1"/>
  <c r="Q602" i="1"/>
  <c r="R602" i="1" s="1"/>
  <c r="Q603" i="1"/>
  <c r="R603" i="1" s="1"/>
  <c r="Q604" i="1"/>
  <c r="R604" i="1" s="1"/>
  <c r="Q605" i="1"/>
  <c r="R605" i="1" s="1"/>
  <c r="Q606" i="1"/>
  <c r="R606" i="1" s="1"/>
  <c r="Q607" i="1"/>
  <c r="R607" i="1" s="1"/>
  <c r="Q608" i="1"/>
  <c r="R608" i="1" s="1"/>
  <c r="Q609" i="1"/>
  <c r="R609" i="1" s="1"/>
  <c r="Q610" i="1"/>
  <c r="R610" i="1" s="1"/>
  <c r="Q611" i="1"/>
  <c r="R611" i="1" s="1"/>
  <c r="Q612" i="1"/>
  <c r="R612" i="1" s="1"/>
  <c r="Q613" i="1"/>
  <c r="R613" i="1" s="1"/>
  <c r="Q614" i="1"/>
  <c r="R614" i="1" s="1"/>
  <c r="Q615" i="1"/>
  <c r="R615" i="1" s="1"/>
  <c r="Q616" i="1"/>
  <c r="R616" i="1" s="1"/>
  <c r="Q617" i="1"/>
  <c r="R617" i="1" s="1"/>
  <c r="Q618" i="1"/>
  <c r="R618" i="1" s="1"/>
  <c r="Q619" i="1"/>
  <c r="R619" i="1" s="1"/>
  <c r="Q620" i="1"/>
  <c r="R620" i="1" s="1"/>
  <c r="Q621" i="1"/>
  <c r="R621" i="1" s="1"/>
  <c r="Q622" i="1"/>
  <c r="R622" i="1" s="1"/>
  <c r="Q623" i="1"/>
  <c r="R623" i="1" s="1"/>
  <c r="Q624" i="1"/>
  <c r="R624" i="1" s="1"/>
  <c r="Q625" i="1"/>
  <c r="R625" i="1" s="1"/>
  <c r="Q626" i="1"/>
  <c r="R626" i="1" s="1"/>
  <c r="Q627" i="1"/>
  <c r="R627" i="1" s="1"/>
  <c r="Q628" i="1"/>
  <c r="R628" i="1" s="1"/>
  <c r="Q629" i="1"/>
  <c r="R629" i="1" s="1"/>
  <c r="R10" i="1"/>
  <c r="O641" i="1"/>
  <c r="P641" i="1" s="1"/>
  <c r="O640" i="1"/>
  <c r="P640" i="1" s="1"/>
  <c r="O639" i="1"/>
  <c r="P639" i="1" s="1"/>
  <c r="O638" i="1"/>
  <c r="P638" i="1" s="1"/>
  <c r="O637" i="1"/>
  <c r="P637" i="1" s="1"/>
  <c r="O636" i="1"/>
  <c r="P636" i="1" s="1"/>
  <c r="O635" i="1"/>
  <c r="P635" i="1" s="1"/>
  <c r="O634" i="1"/>
  <c r="P634" i="1" s="1"/>
  <c r="O633" i="1"/>
  <c r="P633" i="1" s="1"/>
  <c r="R118" i="1"/>
  <c r="Q630" i="1" l="1"/>
  <c r="P630" i="1"/>
  <c r="R25" i="1"/>
  <c r="R630" i="1" s="1"/>
  <c r="P15" i="2"/>
  <c r="P16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Elaine Kasteler</author>
  </authors>
  <commentList>
    <comment ref="E538" authorId="0" shapeId="0" xr:uid="{88B96D12-1DAB-469E-A407-7D743981A79F}">
      <text>
        <r>
          <rPr>
            <b/>
            <sz val="9"/>
            <color rgb="FF000000"/>
            <rFont val="Tahoma"/>
            <family val="2"/>
          </rPr>
          <t>Elaine Kasteler:</t>
        </r>
        <r>
          <rPr>
            <sz val="9"/>
            <color rgb="FF000000"/>
            <rFont val="Tahoma"/>
            <family val="2"/>
          </rPr>
          <t xml:space="preserve">
Circuit is used for the High School</t>
        </r>
      </text>
    </comment>
  </commentList>
</comments>
</file>

<file path=xl/sharedStrings.xml><?xml version="1.0" encoding="utf-8"?>
<sst xmlns="http://schemas.openxmlformats.org/spreadsheetml/2006/main" count="4662" uniqueCount="1918">
  <si>
    <t>Description</t>
  </si>
  <si>
    <t>Site # (FY.Term.#)</t>
  </si>
  <si>
    <t>Site/Location Name</t>
  </si>
  <si>
    <t>USAC Entity #</t>
  </si>
  <si>
    <t>Site Address</t>
  </si>
  <si>
    <t>Preferred Aggregation Address</t>
  </si>
  <si>
    <t>Description of Service -Bandwidth</t>
  </si>
  <si>
    <t>Additional Information</t>
  </si>
  <si>
    <t>MRC - Monthly Recurring Charge</t>
  </si>
  <si>
    <t>Installation (NRC)</t>
  </si>
  <si>
    <t>Equipment Costs (NRC)</t>
  </si>
  <si>
    <t>Capital Construction (conduit etc. on customer property) (NRC)</t>
  </si>
  <si>
    <t>Infrastructure / Aggregation Equipment (NRC)</t>
  </si>
  <si>
    <t>Total NRC</t>
  </si>
  <si>
    <t>Est 60 Month Total Cost of Contract (MRC x Term + Total NRC)</t>
  </si>
  <si>
    <t>Vendor Equipment (* Or Functional Equivalent)</t>
  </si>
  <si>
    <t>Vendor Comments</t>
  </si>
  <si>
    <t>Aspen Peaks School District</t>
  </si>
  <si>
    <t>27.5.001</t>
  </si>
  <si>
    <t>Dry Creek Elementary School</t>
  </si>
  <si>
    <t>1301 W 1450 S, Lehi, UT 84043</t>
  </si>
  <si>
    <t>Aspen Peaks School District Data Center 759 E Pacific Drive, American Fork, UT 84003</t>
  </si>
  <si>
    <t>1 Gbps</t>
  </si>
  <si>
    <t>New Aggregation - Connect to  new data center in May 2027</t>
  </si>
  <si>
    <t>27.5.002</t>
  </si>
  <si>
    <t>Fox Hollow Elementary School</t>
  </si>
  <si>
    <t>1450 W 3200 N, Lehi, UT 84043</t>
  </si>
  <si>
    <t>10 Gbps</t>
  </si>
  <si>
    <t>New Aggregation - this will replace the Fox Hollow to Westlake FY25 circuit - Connection May 2027</t>
  </si>
  <si>
    <t>27.5.003</t>
  </si>
  <si>
    <t>Timberline Middle School</t>
  </si>
  <si>
    <t>500 W Canyon Crest Rd, Alpine, UT 84004</t>
  </si>
  <si>
    <t>27.5.004</t>
  </si>
  <si>
    <t>Westfield Elementary School</t>
  </si>
  <si>
    <t>380 S Long Dr, Alpine, UT 84004</t>
  </si>
  <si>
    <t>New - Aggregation - Connection in May 2027.  Replacing FY23</t>
  </si>
  <si>
    <t>Backbone</t>
  </si>
  <si>
    <t>27.5.005</t>
  </si>
  <si>
    <t>American Fork Central Office</t>
  </si>
  <si>
    <t>Node</t>
  </si>
  <si>
    <t>85 N Merchant St, American Fork, UT  84003</t>
  </si>
  <si>
    <t>Expiring</t>
  </si>
  <si>
    <t>27.5.006</t>
  </si>
  <si>
    <t>Beaver Central Office</t>
  </si>
  <si>
    <t>40 W 100 N, Beaver, UT  84713</t>
  </si>
  <si>
    <t>27.5.007</t>
  </si>
  <si>
    <t>Bountiful Central Office</t>
  </si>
  <si>
    <t>45 W 200 S, Bountiful, UT  84010</t>
  </si>
  <si>
    <t>27.5.008</t>
  </si>
  <si>
    <t xml:space="preserve">Box Elder School District   </t>
  </si>
  <si>
    <t>960 S Main St, Brigham City, UT  84302</t>
  </si>
  <si>
    <t>27.5.009</t>
  </si>
  <si>
    <t xml:space="preserve">Brigham City </t>
  </si>
  <si>
    <t>45 E 200 S, Brigham City, UT  84302</t>
  </si>
  <si>
    <t>27.5.010</t>
  </si>
  <si>
    <t>Brighton High School HUB</t>
  </si>
  <si>
    <t>2220 E Bengel Blvd, Cottonwood Heights, UT 84121</t>
  </si>
  <si>
    <t>2220 E Bengel Blvd, Cottonwood Heights, UT  84121</t>
  </si>
  <si>
    <t>27.5.011</t>
  </si>
  <si>
    <t>Cache County School District Office</t>
  </si>
  <si>
    <t>2063 N 1200 E, North Logan, UT  84341</t>
  </si>
  <si>
    <t>27.5.012</t>
  </si>
  <si>
    <t>Cache District Office</t>
  </si>
  <si>
    <t>84 E 2400 N, North Logan, UT 84341</t>
  </si>
  <si>
    <t>84 E 2400 N, North Logan, UT  84341</t>
  </si>
  <si>
    <t>27.5.013</t>
  </si>
  <si>
    <t>Canyon School District Office</t>
  </si>
  <si>
    <t>9361 S 300 E, Sandy, UT  84070</t>
  </si>
  <si>
    <t>27.5.014</t>
  </si>
  <si>
    <t>Cedar City Central Office</t>
  </si>
  <si>
    <t>103 W Center St, Cedar City, UT  84720</t>
  </si>
  <si>
    <t>27.5.015</t>
  </si>
  <si>
    <t>Clearfield Central Office</t>
  </si>
  <si>
    <t>363 N Main, Clearfield, UT  84015</t>
  </si>
  <si>
    <t>27.5.016</t>
  </si>
  <si>
    <t>Cottonwood Heights Central Office</t>
  </si>
  <si>
    <t>3480 E Danish Rd, Cottonwood Heights, UT 84093</t>
  </si>
  <si>
    <t>27.5.017</t>
  </si>
  <si>
    <t>Data Center to Uintah Basin Tech</t>
  </si>
  <si>
    <t>67 N Vernal Ave, Vernal, UT  84078</t>
  </si>
  <si>
    <t>Uintah Basin Tech, 450 N 2000 W (Aggie Blvd), Vernal UT 84078</t>
  </si>
  <si>
    <t>27.5.018</t>
  </si>
  <si>
    <t>Davis Applied Technology Center (DATC) POP</t>
  </si>
  <si>
    <t>550 E 300 S, Kaysville, UT  84037</t>
  </si>
  <si>
    <t>27.5.019</t>
  </si>
  <si>
    <t>Davis Applied Technology Center (DATC) to Eccles Broadcast Center (EBC)</t>
  </si>
  <si>
    <t>550 E 300 S, Kaysville, UT 84037</t>
  </si>
  <si>
    <t>Eccles Broadcast Center (EBC), 101 Wasatch Dr, Salt Lake City, UT 84112</t>
  </si>
  <si>
    <t>27.5.020</t>
  </si>
  <si>
    <t>Davis Central Office Clerk Auditor</t>
  </si>
  <si>
    <t>61 S Main St, Farmington, UT  84025</t>
  </si>
  <si>
    <t>Davis County Admin Bldg, 61 S Main St,  38 S 100 E, Farmington, UT 84025</t>
  </si>
  <si>
    <t>27.5.021</t>
  </si>
  <si>
    <t>Davis School  District Data Center</t>
  </si>
  <si>
    <t>779 McCormick Way, Layton, UT 84041</t>
  </si>
  <si>
    <t>779 McCormick Way, Layton, UT  84041</t>
  </si>
  <si>
    <t>27.5.022</t>
  </si>
  <si>
    <t>Davis School District Office</t>
  </si>
  <si>
    <t>70 E 100 N, Farmington, UT 84025</t>
  </si>
  <si>
    <t>70 E 100 N, Farmington, UT  84025</t>
  </si>
  <si>
    <t>27.5.023</t>
  </si>
  <si>
    <t>27.5.024</t>
  </si>
  <si>
    <t>Draper Central Office</t>
  </si>
  <si>
    <t>11351 S 1000 E, Sandy, UT  84094</t>
  </si>
  <si>
    <t>27.5.025</t>
  </si>
  <si>
    <t>Eccles Broadcast Center (EBC)</t>
  </si>
  <si>
    <t>101 Wasatch Dr, Salt Lake City, UT  84112</t>
  </si>
  <si>
    <t>27.5.026</t>
  </si>
  <si>
    <t>Ephriam (Manti) Central Office</t>
  </si>
  <si>
    <t>93 E 2nd St, Ephraim, UT  84627</t>
  </si>
  <si>
    <t>27.5.027</t>
  </si>
  <si>
    <t>Farmington Central Office</t>
  </si>
  <si>
    <t>51 N 100 E, Farmington, UT  84025</t>
  </si>
  <si>
    <t>27.5.028</t>
  </si>
  <si>
    <t>Granite School District Office</t>
  </si>
  <si>
    <t>2500 S State St, South Salt Lake, UT  84115</t>
  </si>
  <si>
    <t>Granite School District Office, 2500 S State St, South Salt Lake, UT 84115</t>
  </si>
  <si>
    <t>27.5.029</t>
  </si>
  <si>
    <t>Grantsville Central Office</t>
  </si>
  <si>
    <t>92 S Hale St, Grantsville, UT  84029</t>
  </si>
  <si>
    <t>27.5.030</t>
  </si>
  <si>
    <t>Holladay Central Office</t>
  </si>
  <si>
    <t>2353 E Murray-Holladay Rd, Holladay, UT  84117</t>
  </si>
  <si>
    <t>27.5.031</t>
  </si>
  <si>
    <t>Huntsville Central Office</t>
  </si>
  <si>
    <t>160 S 7400 E, Huntsville, UT  84317</t>
  </si>
  <si>
    <t>27.5.032</t>
  </si>
  <si>
    <t>Hurricane Central Office</t>
  </si>
  <si>
    <t>50 W 200 S, Hurricane, UT  84737</t>
  </si>
  <si>
    <t>27.5.033</t>
  </si>
  <si>
    <t>Hurricane High School</t>
  </si>
  <si>
    <t>345 W Tiger Blvd, Hurricane, UT  84737</t>
  </si>
  <si>
    <t>27.5.034</t>
  </si>
  <si>
    <t>Hyrum Central Office</t>
  </si>
  <si>
    <t>125 W 100 S, Hyrum, UT  84319</t>
  </si>
  <si>
    <t>27.5.035</t>
  </si>
  <si>
    <t xml:space="preserve">Iron County School District </t>
  </si>
  <si>
    <t>2077 W Royal Hunte Dr, Cedar City, UT  84720</t>
  </si>
  <si>
    <t>27.5.036</t>
  </si>
  <si>
    <t>Jordan District Office</t>
  </si>
  <si>
    <t>7387 S Campus View Dr, West Jordan, UT 84084</t>
  </si>
  <si>
    <t>27.5.037</t>
  </si>
  <si>
    <t>Juab School District Office</t>
  </si>
  <si>
    <t>346 E 600 N, Nephi, UT 84648</t>
  </si>
  <si>
    <t>27.5.038</t>
  </si>
  <si>
    <t>Kearns Central Office</t>
  </si>
  <si>
    <t>4780 S 4015 W, Kearns, UT  84118</t>
  </si>
  <si>
    <t>27.5.039</t>
  </si>
  <si>
    <t>Layton Central Office</t>
  </si>
  <si>
    <t>1375 E Highway 193, Layton, UT  84040</t>
  </si>
  <si>
    <t>27.5.040</t>
  </si>
  <si>
    <t>669 S Fort Ln, Layton, UT  84041</t>
  </si>
  <si>
    <t>69 S Fort Ln, Layton, UT  84041</t>
  </si>
  <si>
    <t>27.5.041</t>
  </si>
  <si>
    <t>Lehi Central Office</t>
  </si>
  <si>
    <t>34 S 100 S, Lehi, UT  84043</t>
  </si>
  <si>
    <t>27.5.042</t>
  </si>
  <si>
    <t>Logan Central Office</t>
  </si>
  <si>
    <t>10 S 100 E, Logan, UT  84321</t>
  </si>
  <si>
    <t>27.5.043</t>
  </si>
  <si>
    <t>Logan City School District Office</t>
  </si>
  <si>
    <t>101 W Center St, Logan, UT 84321</t>
  </si>
  <si>
    <t>27.5.044</t>
  </si>
  <si>
    <t>Magna Central Office</t>
  </si>
  <si>
    <t>2681 S 9040 W, Magna, UT   84044</t>
  </si>
  <si>
    <t>27.5.045</t>
  </si>
  <si>
    <t>Magna STEAM Academy</t>
  </si>
  <si>
    <t>8500 W 3100 S, Magna, UT  84044</t>
  </si>
  <si>
    <t>27.5.046</t>
  </si>
  <si>
    <t>Manti Central Office</t>
  </si>
  <si>
    <t>56 W Center St, Ephraim, UT  84627</t>
  </si>
  <si>
    <t>56 W Center St, Ephram, UT  84627</t>
  </si>
  <si>
    <t>27.5.047</t>
  </si>
  <si>
    <t>Midvale Central Office</t>
  </si>
  <si>
    <t>55 E 7800 S, Midvale, UT  84047</t>
  </si>
  <si>
    <t>27.5.048</t>
  </si>
  <si>
    <t>Monroe Central Office</t>
  </si>
  <si>
    <t>45 N 100 E, Monroe, UT  84754</t>
  </si>
  <si>
    <t>27.5.049</t>
  </si>
  <si>
    <t>Morgan Central Office</t>
  </si>
  <si>
    <t xml:space="preserve">387 North St, Morgan, UT  84050 </t>
  </si>
  <si>
    <t>27.5.050</t>
  </si>
  <si>
    <t xml:space="preserve">Mountain Green Central Office </t>
  </si>
  <si>
    <t xml:space="preserve">4200 W Old Highway Rd, Mountain Green, UT 84050 </t>
  </si>
  <si>
    <t>27.5.051</t>
  </si>
  <si>
    <t>Murray Central Office</t>
  </si>
  <si>
    <t>4647 S State St, Murray, UT  84107</t>
  </si>
  <si>
    <t>27.5.052</t>
  </si>
  <si>
    <t>Nephi Central Office</t>
  </si>
  <si>
    <t>10 N 100 E, Nephi, UT  84648</t>
  </si>
  <si>
    <t>27.5.053</t>
  </si>
  <si>
    <t>North Ogden Central Office</t>
  </si>
  <si>
    <t>2650 N 450 E, North Ogden, UT  84414</t>
  </si>
  <si>
    <t>27.5.054</t>
  </si>
  <si>
    <t>Ogden District Office</t>
  </si>
  <si>
    <t>956 20th St, Ogden, UT   84401</t>
  </si>
  <si>
    <t>27.5.055</t>
  </si>
  <si>
    <t>Ogden Main Central Office</t>
  </si>
  <si>
    <t>431 26th St, Ogden, UT  84401</t>
  </si>
  <si>
    <t>27.5.056</t>
  </si>
  <si>
    <t>Ogden Weber Technical College Collette Mercier BDO</t>
  </si>
  <si>
    <t>918 W 2nd St, Ogden, UT  84404</t>
  </si>
  <si>
    <t>27.5.057</t>
  </si>
  <si>
    <t>Ogden West Central Office</t>
  </si>
  <si>
    <t>1910 S 3500 S, Ogden, UT  84401</t>
  </si>
  <si>
    <t>27.5.058</t>
  </si>
  <si>
    <t>Orem Central Office</t>
  </si>
  <si>
    <t>325 S State St, Orem, UT  84058</t>
  </si>
  <si>
    <t>27.5.059</t>
  </si>
  <si>
    <t>Park City Central Office</t>
  </si>
  <si>
    <t>1510 Park Ave, Park City, UT  84060</t>
  </si>
  <si>
    <t>27.5.060</t>
  </si>
  <si>
    <t>Park City School District</t>
  </si>
  <si>
    <t>2700 Kearns Blvd, Park City, UT  84060</t>
  </si>
  <si>
    <t>27.5.061</t>
  </si>
  <si>
    <t>Parowan Central Office</t>
  </si>
  <si>
    <t>25 E Center St, Parowan, UT  84742</t>
  </si>
  <si>
    <t>27.5.062</t>
  </si>
  <si>
    <t>Piute District Office</t>
  </si>
  <si>
    <t>Piute District Office, 500 N Main St, Junction, UT  84740</t>
  </si>
  <si>
    <t>Panguitch Central Office, 56 S Main St, Panguitch, UT 84759</t>
  </si>
  <si>
    <t>27.5.063</t>
  </si>
  <si>
    <t xml:space="preserve">Plymouth Elementary </t>
  </si>
  <si>
    <t>5220 S 1470 W, Taylorsville, UT  84123</t>
  </si>
  <si>
    <t>220 S 1470 W, Taylorville, UT  84123</t>
  </si>
  <si>
    <t>27.5.064</t>
  </si>
  <si>
    <t>Provo Central Office</t>
  </si>
  <si>
    <t>75 E 100 N, Provo, UT  84606</t>
  </si>
  <si>
    <t>27.5.065</t>
  </si>
  <si>
    <t>Richfield Central Office</t>
  </si>
  <si>
    <t>95 W 100 S, Richfield, UT  84701</t>
  </si>
  <si>
    <t>27.5.066</t>
  </si>
  <si>
    <t>Richfield Data Center</t>
  </si>
  <si>
    <t>350 S 900 W, Richfield, UT  84701</t>
  </si>
  <si>
    <t>27.5.067</t>
  </si>
  <si>
    <t>Richmond Central Office</t>
  </si>
  <si>
    <t>20 N State St, Richmond, UT 84333</t>
  </si>
  <si>
    <t>27.5.068</t>
  </si>
  <si>
    <t>Riverside Elementary School</t>
  </si>
  <si>
    <t>2500 S Harvest Ln, Washington, UT 84780</t>
  </si>
  <si>
    <t>2500 S Harvest Ln, Washington, UT  84780</t>
  </si>
  <si>
    <t xml:space="preserve">Node </t>
  </si>
  <si>
    <t>27.5.069</t>
  </si>
  <si>
    <t>Riverton Central Office</t>
  </si>
  <si>
    <t>2690 W 12600 S, Riverton, UT  83065</t>
  </si>
  <si>
    <t>27.5.070</t>
  </si>
  <si>
    <t>Saint George Central Office</t>
  </si>
  <si>
    <t>104 E Tabernacle, Saint George, UT  84770</t>
  </si>
  <si>
    <t>27.5.071</t>
  </si>
  <si>
    <t>Salina Central Office</t>
  </si>
  <si>
    <t>50 W Main St, Salina, UT  84654</t>
  </si>
  <si>
    <t>27.5.072</t>
  </si>
  <si>
    <t>Salt Lake City Public Library</t>
  </si>
  <si>
    <t>210 E 400 S, Salt Lake City, UT  84111</t>
  </si>
  <si>
    <t>27.5.073</t>
  </si>
  <si>
    <t>Salt Lake City School District Office</t>
  </si>
  <si>
    <t>406 E 100 S, Salt Lake City, UT  84111</t>
  </si>
  <si>
    <t>27.5.074</t>
  </si>
  <si>
    <t>Salt Lake Community College (Salt Lake Community Center (SLCC)) POP</t>
  </si>
  <si>
    <t>4600 S Redwood Rd, Salt Lake City, UT 84123</t>
  </si>
  <si>
    <t>Salt Lake Community College (SLCC), 4600 S Redwood Rd, Salt Lake City, UT 84123</t>
  </si>
  <si>
    <t>27.5.075</t>
  </si>
  <si>
    <t>Salt Lake East Central Office</t>
  </si>
  <si>
    <t>500 S Wasatch Blvd, Salt Lake City, UT  84112</t>
  </si>
  <si>
    <t>27.5.076</t>
  </si>
  <si>
    <t>Salt Lake Main Central Office</t>
  </si>
  <si>
    <t>70 S Main St, Salt Lake City, UT  84101</t>
  </si>
  <si>
    <t>27.5.077</t>
  </si>
  <si>
    <t>Salt Lake School District Auxilliary Building</t>
  </si>
  <si>
    <t>995 W Beardsley Pl, South Salt Lake, UT  84119</t>
  </si>
  <si>
    <t>27.5.078</t>
  </si>
  <si>
    <t>Salt Lake South Central Office</t>
  </si>
  <si>
    <t>781 E 2100 S, Salt Lake City, UT  84106</t>
  </si>
  <si>
    <t>27.5.079</t>
  </si>
  <si>
    <t>Salt Lake West Central Office</t>
  </si>
  <si>
    <t>1621 W 2100 S, Salt Lake City, UT  84119</t>
  </si>
  <si>
    <t>27.5.080</t>
  </si>
  <si>
    <t>Sargent Shriver Head Start Center</t>
  </si>
  <si>
    <t>1307 S 900 W, Salt Lake City, UT  84104</t>
  </si>
  <si>
    <t>27.5.081</t>
  </si>
  <si>
    <t>Sevier District Office</t>
  </si>
  <si>
    <t>180 E 600 N, Richfield, UT  84701</t>
  </si>
  <si>
    <t>27.5.082</t>
  </si>
  <si>
    <t>Smithfield Central Office</t>
  </si>
  <si>
    <t>45 W 100 N, Smithfield, UT  84335</t>
  </si>
  <si>
    <t>27.5.083</t>
  </si>
  <si>
    <t>South Ogden Central Office</t>
  </si>
  <si>
    <t xml:space="preserve">5876 Harrison Blvd, South Ogden </t>
  </si>
  <si>
    <t>27.5.084</t>
  </si>
  <si>
    <t>Southern Utah University (SUU) POP</t>
  </si>
  <si>
    <t>Electronics Learning Center Bldg, Second Fl Rm Access, 351 W University Blvd, Cedar City, UT 84720</t>
  </si>
  <si>
    <t xml:space="preserve">Southern Utah University (SUU), Electronics Learning Center Bldg, Second Fl Rm Access, 351 W University Blvd, Cedar City, UT 84720  </t>
  </si>
  <si>
    <t>27.5.085</t>
  </si>
  <si>
    <t>Spanish Fork Central Office</t>
  </si>
  <si>
    <t>75 E 200 N, Spanish Fork, UT  84606</t>
  </si>
  <si>
    <t>27.5.086</t>
  </si>
  <si>
    <t>Springville Central Office</t>
  </si>
  <si>
    <t>93 E 200 S, Springville, UT  84663</t>
  </si>
  <si>
    <t>27.5.087</t>
  </si>
  <si>
    <t>Tooele Central Office</t>
  </si>
  <si>
    <t>50 E First North, Tooele, UT  84074</t>
  </si>
  <si>
    <t>27.5.088</t>
  </si>
  <si>
    <t xml:space="preserve">Tooele School District Office   </t>
  </si>
  <si>
    <t>92 Lodestone Way, Tooele, UT  84074</t>
  </si>
  <si>
    <t>27.5.089</t>
  </si>
  <si>
    <t>Tooele Tech College (fka Tooele ATC) to Utah Valley University (UVU)</t>
  </si>
  <si>
    <t>88 S Tooele Blvd, Tooele, UT  84074</t>
  </si>
  <si>
    <t>Utah Valley University (UVU) Clark Bldg, 815 College Dr, Rm CB108A, Orem, UT  84058</t>
  </si>
  <si>
    <t xml:space="preserve">New </t>
  </si>
  <si>
    <t>27.5.090</t>
  </si>
  <si>
    <t>University of Utah Downtown Data Center (UUDDC)</t>
  </si>
  <si>
    <t>875 S West Temple, Salt Lake City, UT 84101</t>
  </si>
  <si>
    <t>27.5.091</t>
  </si>
  <si>
    <t>Utah State University (USU) POP</t>
  </si>
  <si>
    <t>4420 Old Main Hill, Logan, UT  84322</t>
  </si>
  <si>
    <t>27.5.092</t>
  </si>
  <si>
    <t>Utah Tech University POP</t>
  </si>
  <si>
    <t>225 S 700 E, Saint George, UT  84770</t>
  </si>
  <si>
    <t>27.5.093</t>
  </si>
  <si>
    <t>Utah Valley University (UVU) POP</t>
  </si>
  <si>
    <t>800 W 1200 S, Orem, UT  84058</t>
  </si>
  <si>
    <t>27.5.094</t>
  </si>
  <si>
    <t>Utah Valley University (UVU) Wasatch</t>
  </si>
  <si>
    <t>3111 N College Way, Heber City, UT  84032</t>
  </si>
  <si>
    <t>3111 College Way, Heber City, UT  84032</t>
  </si>
  <si>
    <t>27.5.095</t>
  </si>
  <si>
    <t>Veyo Central Office</t>
  </si>
  <si>
    <t>15 W Center St, Veyo, UT  84782</t>
  </si>
  <si>
    <t>27.5.096</t>
  </si>
  <si>
    <t>Washington Central Office</t>
  </si>
  <si>
    <t>200 W 100 S, Washington, UT  84780</t>
  </si>
  <si>
    <t>27.5.097</t>
  </si>
  <si>
    <t>Washington School District</t>
  </si>
  <si>
    <t>934 S 100 E, Saint George, UT  84770</t>
  </si>
  <si>
    <t>27.5.098</t>
  </si>
  <si>
    <t>Weber Library</t>
  </si>
  <si>
    <t>2060 W 4000 S, Roy, UT  84067</t>
  </si>
  <si>
    <t>27.5.099</t>
  </si>
  <si>
    <t>Weber School District Office</t>
  </si>
  <si>
    <t>5320 S Adams Ave, Ogden, UT  84405</t>
  </si>
  <si>
    <t>27.5.100</t>
  </si>
  <si>
    <t>Weber State University - Hurst Center (WSU) to Davis Tech College</t>
  </si>
  <si>
    <t>1265 E Village Dr, Ogden, UT 84408</t>
  </si>
  <si>
    <t>Davis Technical College, 550 E 300 S, Kaysville, UT 84037</t>
  </si>
  <si>
    <t>27.5.101</t>
  </si>
  <si>
    <t xml:space="preserve">Expiring </t>
  </si>
  <si>
    <t>27.5.102</t>
  </si>
  <si>
    <t>Weber State University (WSU) POP</t>
  </si>
  <si>
    <t>1255 E 4100 S, Ogden, UT  84403</t>
  </si>
  <si>
    <t>27.5.103</t>
  </si>
  <si>
    <t>West Jordan Central Office</t>
  </si>
  <si>
    <t>8526 S 4000 W, West Jordan, UT  84088</t>
  </si>
  <si>
    <t>27.5.104</t>
  </si>
  <si>
    <t>West Jordan Library</t>
  </si>
  <si>
    <t>8030 S 1825 S, West Jordan, UT  84088</t>
  </si>
  <si>
    <t>27.5.105</t>
  </si>
  <si>
    <t>West Lake Junior High School</t>
  </si>
  <si>
    <t>3400 S 3450 W, West Valley, City, UT 84119</t>
  </si>
  <si>
    <t>Beaver County School District</t>
  </si>
  <si>
    <t>27.5.106</t>
  </si>
  <si>
    <t>Beaver High School</t>
  </si>
  <si>
    <t>195 E Center St, Beaver, UT 84713</t>
  </si>
  <si>
    <t>Southern Utah University (SUU), Electronics Learning Center Bldg, Second Fl Rm Access, 351 W University Blvd, Cedar City, UT 84720</t>
  </si>
  <si>
    <t>Box Elder School District</t>
  </si>
  <si>
    <t>27.5.107</t>
  </si>
  <si>
    <t>Golden Spike Elementary School</t>
  </si>
  <si>
    <t>730 E 300 N, Brigham City, UT 84302</t>
  </si>
  <si>
    <t>Box Elder School District Office, 960 S Main St, Brigham City, UT 84302</t>
  </si>
  <si>
    <t>27.5.108</t>
  </si>
  <si>
    <t>Tremonton Elementary (name TBD)</t>
  </si>
  <si>
    <t>Pending</t>
  </si>
  <si>
    <t>Construction Address:  500 N 2900 W, Tremonton, UT  84337</t>
  </si>
  <si>
    <t>New</t>
  </si>
  <si>
    <t>BTECH</t>
  </si>
  <si>
    <t>27.5.109</t>
  </si>
  <si>
    <t>Bridgerland Technical College Brigham City Branch Campus</t>
  </si>
  <si>
    <t>N/A</t>
  </si>
  <si>
    <t>325 W 1100 S, Brigham City, UT 84302</t>
  </si>
  <si>
    <t>Utah State University (USU), 1400 Old Main Hill, Logan UT 84322-1400</t>
  </si>
  <si>
    <t>Expiring - Vendor Diversity Requested</t>
  </si>
  <si>
    <t>27.5.110</t>
  </si>
  <si>
    <t>Bridgerland Technical College Logan Main Campus</t>
  </si>
  <si>
    <t>1301 N 600 W, Logan, UT 84321</t>
  </si>
  <si>
    <t>Cache County School District</t>
  </si>
  <si>
    <t>27.5.111</t>
  </si>
  <si>
    <t>Cache Center for Advanced Professional Studies (CAPS)</t>
  </si>
  <si>
    <t>723 W 1400 N, Logan, UT  84321</t>
  </si>
  <si>
    <t xml:space="preserve">Cache County School District Office, 84 E 2400 N, North Logan, UT 84341 </t>
  </si>
  <si>
    <t>27.5.112</t>
  </si>
  <si>
    <t>Logan District Office, 101 W Center St, Logan, UT 84321</t>
  </si>
  <si>
    <t>27.5.113</t>
  </si>
  <si>
    <t>Cache County School District Transportation Center</t>
  </si>
  <si>
    <t>1550 N 800 W, Logan, UT 84321</t>
  </si>
  <si>
    <t>27.5.114</t>
  </si>
  <si>
    <t>Cache High School</t>
  </si>
  <si>
    <t>620 W 1200 N, Logan, UT 84321</t>
  </si>
  <si>
    <t>27.5.115</t>
  </si>
  <si>
    <t>Canyon Elementary School - East Hyrum</t>
  </si>
  <si>
    <t>270 S 1300 E, Hyrum, UT 84319</t>
  </si>
  <si>
    <t>27.5.116</t>
  </si>
  <si>
    <t>Cedar Ridge Elementary School</t>
  </si>
  <si>
    <t>65 N 200 W, Hyde Park, UT 84318</t>
  </si>
  <si>
    <t>27.5.117</t>
  </si>
  <si>
    <t>Green Canyon High School</t>
  </si>
  <si>
    <t>2960 N Wolfpack Way North Logan UT 84341</t>
  </si>
  <si>
    <t>27.5.118</t>
  </si>
  <si>
    <t>Greenville Elementary School</t>
  </si>
  <si>
    <t>2450 N 400 E, Logan, UT 84341</t>
  </si>
  <si>
    <t>27.5.119</t>
  </si>
  <si>
    <t>Lincoln Elementary School</t>
  </si>
  <si>
    <t>90 S Center St, Hyrum, UT 84319</t>
  </si>
  <si>
    <t>27.5.120</t>
  </si>
  <si>
    <t>Millville Elementary School</t>
  </si>
  <si>
    <t>67 S Main, Millville, UT 84326</t>
  </si>
  <si>
    <t>27.5.121</t>
  </si>
  <si>
    <t>Nibley Elementary School</t>
  </si>
  <si>
    <t>2545 S 660 W, Nibley, UT 84321</t>
  </si>
  <si>
    <t>27.5.122</t>
  </si>
  <si>
    <t>North Cache Middle School</t>
  </si>
  <si>
    <t>157 W 600 S, Richmond, UT 84333</t>
  </si>
  <si>
    <t>27.5.123</t>
  </si>
  <si>
    <t>North Park Elementary School</t>
  </si>
  <si>
    <t>2800 N 800 E, North Logan, UT 84341</t>
  </si>
  <si>
    <t>27.5.124</t>
  </si>
  <si>
    <t>Providence Elementary School</t>
  </si>
  <si>
    <t>91 E Center St,  Providence, UT 84332</t>
  </si>
  <si>
    <t>27.5.125</t>
  </si>
  <si>
    <t>River Heights Elementary School</t>
  </si>
  <si>
    <t>780 E 600 S, River Heights, UT 84321</t>
  </si>
  <si>
    <t>27.5.126</t>
  </si>
  <si>
    <t>South Cache Middle School</t>
  </si>
  <si>
    <t>10 S 480 W, Hyrum, UT 84319</t>
  </si>
  <si>
    <t>27.5.127</t>
  </si>
  <si>
    <t>Summit Elementary School</t>
  </si>
  <si>
    <t>80 W Center, Smithfield, UT 84335</t>
  </si>
  <si>
    <t>27.5.128</t>
  </si>
  <si>
    <t>Sunrise Elementary School</t>
  </si>
  <si>
    <t>225 S 455 E, Smithfield, UT 84335</t>
  </si>
  <si>
    <t>27.5.129</t>
  </si>
  <si>
    <t>Wellsville Elementary School</t>
  </si>
  <si>
    <t>525 N 200 W, Wellsville, UT 84339</t>
  </si>
  <si>
    <t>27.5.130</t>
  </si>
  <si>
    <t>White Pine Elementary School</t>
  </si>
  <si>
    <t>184 W 100 N, Richmond, UT 84333</t>
  </si>
  <si>
    <t>Canyons School District</t>
  </si>
  <si>
    <t>27.5.131</t>
  </si>
  <si>
    <t>Albion Middle School</t>
  </si>
  <si>
    <t>2755 E Newcastle Dr, Sandy, UT 84093</t>
  </si>
  <si>
    <t>Canyons School District Support Svcs Center, 9361 S 300 E, Sandy, UT  84070</t>
  </si>
  <si>
    <t>27.5.132</t>
  </si>
  <si>
    <t>Brighton High School Data Center, 2220 E Bengal Blvd, Salt Lake City, UT 84121</t>
  </si>
  <si>
    <t>27.5.133</t>
  </si>
  <si>
    <t>Alta View Elementary School</t>
  </si>
  <si>
    <t>917 E Larkspur Dr, Sandy, UT 84094</t>
  </si>
  <si>
    <t>27.5.134</t>
  </si>
  <si>
    <t>27.5.135</t>
  </si>
  <si>
    <t>Altara Elementary School</t>
  </si>
  <si>
    <t>800 E 11000 S, Sandy, UT 84094</t>
  </si>
  <si>
    <t>27.5.136</t>
  </si>
  <si>
    <t>27.5.137</t>
  </si>
  <si>
    <t>Brookwood Elementary School</t>
  </si>
  <si>
    <t>8640 S Snowbird Dr, Sandy, UT 84903</t>
  </si>
  <si>
    <t>27.5.138</t>
  </si>
  <si>
    <t>27.5.139</t>
  </si>
  <si>
    <t>Butler Elementary School</t>
  </si>
  <si>
    <t>2700 E 7000 S, Salt Lake City, UT 84121</t>
  </si>
  <si>
    <t>27.5.140</t>
  </si>
  <si>
    <t>27.5.141</t>
  </si>
  <si>
    <t>Butler Middle School</t>
  </si>
  <si>
    <t>7530 S 2700 E, Salt Lake City, UT 84121</t>
  </si>
  <si>
    <t>27.5.142</t>
  </si>
  <si>
    <t>27.5.143</t>
  </si>
  <si>
    <t>Canyon View Elementary School</t>
  </si>
  <si>
    <t>3050 E 7800 S, Salt Lake City, UT 84121</t>
  </si>
  <si>
    <t>27.5.144</t>
  </si>
  <si>
    <t>27.5.145</t>
  </si>
  <si>
    <t>Canyons Innovation Center</t>
  </si>
  <si>
    <t>583 W Ebay Way, Draper, UT  84020</t>
  </si>
  <si>
    <t>27.5.146</t>
  </si>
  <si>
    <t>Copperview Elementary School</t>
  </si>
  <si>
    <t>8449 S 150 W, Midvale, UT 84047</t>
  </si>
  <si>
    <t>27.5.147</t>
  </si>
  <si>
    <t>27.5.148</t>
  </si>
  <si>
    <t>Crescent Elementary School</t>
  </si>
  <si>
    <t>11100 S 230 E, Sandy, UT 84070</t>
  </si>
  <si>
    <t>27.5.149</t>
  </si>
  <si>
    <t>27.5.150</t>
  </si>
  <si>
    <t>Draper Elementary School</t>
  </si>
  <si>
    <t>1080 E 12660 S, Draper, UT 84020</t>
  </si>
  <si>
    <t>27.5.151</t>
  </si>
  <si>
    <t>27.5.152</t>
  </si>
  <si>
    <t>East Midvale Elementary School</t>
  </si>
  <si>
    <t>6990 S 300 E, Midvale, UT 84047</t>
  </si>
  <si>
    <t>27.5.153</t>
  </si>
  <si>
    <t>27.5.154</t>
  </si>
  <si>
    <t>East Sandy Elementary School</t>
  </si>
  <si>
    <t>8295 S 870 E, Sandy, UT 84094</t>
  </si>
  <si>
    <t>27.5.155</t>
  </si>
  <si>
    <t>27.5.156</t>
  </si>
  <si>
    <t>Eastmont Middle School</t>
  </si>
  <si>
    <t>10100 S 1300 E, Sandy, UT 84094</t>
  </si>
  <si>
    <t>27.5.157</t>
  </si>
  <si>
    <t>27.5.158</t>
  </si>
  <si>
    <t>Granite Elementary School</t>
  </si>
  <si>
    <t>9760 S 3100 E, Sandy, UT 84092</t>
  </si>
  <si>
    <t>27.5.159</t>
  </si>
  <si>
    <t>27.5.160</t>
  </si>
  <si>
    <t>Jordan Valley School</t>
  </si>
  <si>
    <t>7501 S 1000 E, Midvale, UT 84047</t>
  </si>
  <si>
    <t>27.5.161</t>
  </si>
  <si>
    <t>27.5.162</t>
  </si>
  <si>
    <t>Lone Peak Elementary School</t>
  </si>
  <si>
    <t>11515 S High Mesa Dr, Sandy, UT 84092</t>
  </si>
  <si>
    <t>27.5.163</t>
  </si>
  <si>
    <t>27.5.164</t>
  </si>
  <si>
    <t>Midvale Elementary School</t>
  </si>
  <si>
    <t>7830 S Chapel St, Midvale, UT 84047</t>
  </si>
  <si>
    <t>27.5.165</t>
  </si>
  <si>
    <t>27.5.166</t>
  </si>
  <si>
    <t>Midvalley Elementary School</t>
  </si>
  <si>
    <t>217 E 7800 S, Midvale, UT 84047</t>
  </si>
  <si>
    <t>27.5.167</t>
  </si>
  <si>
    <t>27.5.168</t>
  </si>
  <si>
    <t>Mount Jordan Middle School</t>
  </si>
  <si>
    <t>9351 S Mountaineer Ln, Sandy, UT 84070</t>
  </si>
  <si>
    <t>27.5.169</t>
  </si>
  <si>
    <t>27.5.170</t>
  </si>
  <si>
    <t>Oak Hollow Elementary School</t>
  </si>
  <si>
    <t>884 E 14400 S, Draper, UT 84020</t>
  </si>
  <si>
    <t>27.5.171</t>
  </si>
  <si>
    <t>27.5.172</t>
  </si>
  <si>
    <t>Oakdale Elementary School</t>
  </si>
  <si>
    <t>1900 E Creek Rd, Sandy, UT 84093</t>
  </si>
  <si>
    <t>27.5.173</t>
  </si>
  <si>
    <t>27.5.174</t>
  </si>
  <si>
    <t>Park Lane Elementary School</t>
  </si>
  <si>
    <t>9955 S 2300 E, Sandy, UT 84092</t>
  </si>
  <si>
    <t>27.5.175</t>
  </si>
  <si>
    <t>27.5.176</t>
  </si>
  <si>
    <t>Peruvian Park Elementary School</t>
  </si>
  <si>
    <t>1545 E 8425 S, Sandy, UT 84093</t>
  </si>
  <si>
    <t>27.5.177</t>
  </si>
  <si>
    <t>27.5.178</t>
  </si>
  <si>
    <t>Quail Hollow Elementary School</t>
  </si>
  <si>
    <t>2625 E Newcastle Dr, Sandy, UT 84093</t>
  </si>
  <si>
    <t>27.5.179</t>
  </si>
  <si>
    <t>27.5.180</t>
  </si>
  <si>
    <t>Ridgecrest Elementary School</t>
  </si>
  <si>
    <t>1800 E 7200 S, Commonwood Heights, UT 84121</t>
  </si>
  <si>
    <t>27.5.181</t>
  </si>
  <si>
    <t>1800 E 7200 S, Cottonwood Heights, UT 84121</t>
  </si>
  <si>
    <t>27.5.182</t>
  </si>
  <si>
    <t>Sandy Elementary School</t>
  </si>
  <si>
    <t>8725 S 280 E, Sandy, UT 84070</t>
  </si>
  <si>
    <t>27.5.183</t>
  </si>
  <si>
    <t>27.5.184</t>
  </si>
  <si>
    <t>Silver Mesa Elementary School</t>
  </si>
  <si>
    <t>8920 S 1700 E, Sandy, UT 84093</t>
  </si>
  <si>
    <t>27.5.185</t>
  </si>
  <si>
    <t>27.5.186</t>
  </si>
  <si>
    <t>Sprucewood Elementary School</t>
  </si>
  <si>
    <t>12025 S 1000 E, Sandy, UT 84094</t>
  </si>
  <si>
    <t>27.5.187</t>
  </si>
  <si>
    <t>27.5.188</t>
  </si>
  <si>
    <t>1542 E 11245 S, Sandy, UT  84092</t>
  </si>
  <si>
    <t>27.5.189</t>
  </si>
  <si>
    <t>27.5.190</t>
  </si>
  <si>
    <t>Union Middle School</t>
  </si>
  <si>
    <t>615 E 8000 S, Sandy, UT 84070</t>
  </si>
  <si>
    <t>27.5.191</t>
  </si>
  <si>
    <t>27.5.192</t>
  </si>
  <si>
    <t>Willow Canyon Elementary School</t>
  </si>
  <si>
    <t>9650 S 1700 E, Sandy, UT 84092</t>
  </si>
  <si>
    <t>27.5.193</t>
  </si>
  <si>
    <t>27.5.194</t>
  </si>
  <si>
    <t>Willow Springs Elementary School</t>
  </si>
  <si>
    <t>13288 Lone Rock Dr, Draper, UT 84020</t>
  </si>
  <si>
    <t>27.5.195</t>
  </si>
  <si>
    <t>Centro de la Familia Head Start District</t>
  </si>
  <si>
    <t>27.5.196</t>
  </si>
  <si>
    <t>Holden Head Start Center</t>
  </si>
  <si>
    <t>5 N Main St, Holden, UT 84636</t>
  </si>
  <si>
    <t>Utah Valley University (UVU) Computer Science &amp; Engineering Bldg, 800 W University Pkwy, Orem, UT 84058</t>
  </si>
  <si>
    <t>27.5.197</t>
  </si>
  <si>
    <t>Millcreek Head Start</t>
  </si>
  <si>
    <t>4405 S 1025 E, Millcreek, UT  84124</t>
  </si>
  <si>
    <t>University of Utah Downtown Data Center (UUDDC), 875 S West Temple, Salt Lake City, UT 84101</t>
  </si>
  <si>
    <t>Charter</t>
  </si>
  <si>
    <t>27.5.198</t>
  </si>
  <si>
    <t>American Leadership Academy (ANNEX of American Leadership Academy 16035464.1)</t>
  </si>
  <si>
    <t>ANNEX</t>
  </si>
  <si>
    <t>693 W 1210 S (Del Monte Rd), Bldg A693, Spanish Fork, UT  84660</t>
  </si>
  <si>
    <t>New - (Del Monte Rd and the old M-Tech building)</t>
  </si>
  <si>
    <t>27.5.199</t>
  </si>
  <si>
    <t>American Preparatory Academy - Eagle Mountain</t>
  </si>
  <si>
    <t>40 E Center St, Cedar Fort, UT  84013</t>
  </si>
  <si>
    <t>New (old Cedar Valley ES)</t>
  </si>
  <si>
    <t>27.5.200</t>
  </si>
  <si>
    <t>American Preparatory Academy High School</t>
  </si>
  <si>
    <t>431 W 11915 S, Draper, UT 84020</t>
  </si>
  <si>
    <t>27.5.201</t>
  </si>
  <si>
    <t>Athenian eAcademy  - District Office</t>
  </si>
  <si>
    <t>765 E 340 S, Ste 203, American Fork, UT 84003</t>
  </si>
  <si>
    <t>27.5.202</t>
  </si>
  <si>
    <r>
      <t>Athenian eAcademy - Ballard Campus (</t>
    </r>
    <r>
      <rPr>
        <sz val="9"/>
        <rFont val="Calibri"/>
        <family val="2"/>
      </rPr>
      <t>Annex of Tremonton Main Campus 16083550.1)</t>
    </r>
  </si>
  <si>
    <t>357 S 2500 E, Ballard, UT 84066</t>
  </si>
  <si>
    <t>UBTech, 1100 E Lagoon St, Roosevelt, UT 84066</t>
  </si>
  <si>
    <t>27.5.203</t>
  </si>
  <si>
    <t>Beehive Academy - Saratoga Springs</t>
  </si>
  <si>
    <t>10 S Saratoga Rd, Saratoga Springs, UT  84045</t>
  </si>
  <si>
    <t>27.5.204</t>
  </si>
  <si>
    <t>Bonneville Academy K-8</t>
  </si>
  <si>
    <t>800 Montauk Lane, Stansbury Park, UT 84074</t>
  </si>
  <si>
    <t>27.5.205</t>
  </si>
  <si>
    <t>Cambridge Preparatory Academy</t>
  </si>
  <si>
    <t>1724 S State St, Provo, UT  84606</t>
  </si>
  <si>
    <t>27.5.206</t>
  </si>
  <si>
    <t>Custom Class Charter School</t>
  </si>
  <si>
    <t>Construction Address:  Horsemen Parkway &amp; Quarry Dr, Saint George, UT  84790</t>
  </si>
  <si>
    <t>Utah Tech University, 225 S 700 E , Saint George, UT 84770</t>
  </si>
  <si>
    <t xml:space="preserve">1 Gbps </t>
  </si>
  <si>
    <t>27.5.207</t>
  </si>
  <si>
    <t>DaVinci Academy Charter School</t>
  </si>
  <si>
    <t>2033 Grant Ave, Ogden, UT 84401</t>
  </si>
  <si>
    <t>Weber State University (WSU) Hurst Center, 1265 E Village Dr, Ogden, UT 84408</t>
  </si>
  <si>
    <t>27.5.208</t>
  </si>
  <si>
    <t xml:space="preserve">Endeavor Hall </t>
  </si>
  <si>
    <t>2614 S Decker Lake LN, West Valley City, UT 84119</t>
  </si>
  <si>
    <t>27.5.209</t>
  </si>
  <si>
    <t>Highmark Charter School</t>
  </si>
  <si>
    <t>2467 E South Weber Dr, South Weber, UT 84405</t>
  </si>
  <si>
    <t>27.5.210</t>
  </si>
  <si>
    <t>Karl Maeser Preparatory Academy</t>
  </si>
  <si>
    <t>320 W 600 S, Lindon, UT  84042</t>
  </si>
  <si>
    <t>Upgrade</t>
  </si>
  <si>
    <t>27.5.211</t>
  </si>
  <si>
    <t>Mana Academy (ANNEX of  Mana Academy 16071235.2)</t>
  </si>
  <si>
    <t>2479 Lake Park Blvd, West Valley City, UT  84120</t>
  </si>
  <si>
    <t>27.5.212</t>
  </si>
  <si>
    <t>North Davis Preparatory Academy</t>
  </si>
  <si>
    <t>1765 W Hill Field Rd, Layton, UT 84041</t>
  </si>
  <si>
    <t>27.5.213</t>
  </si>
  <si>
    <t>27.5.214</t>
  </si>
  <si>
    <t>North Davis Preparatory Academy (ANNEX of North Davis Preparatory Academy 16026939.1)</t>
  </si>
  <si>
    <t xml:space="preserve">New Campus:  41.04927931890797, -112.00378072271049                                                                       Construction Address:  Layton Parkway &amp; White Pine Layton, UT  84041
</t>
  </si>
  <si>
    <t>27.5.215</t>
  </si>
  <si>
    <t>Pacific Heritage Academy</t>
  </si>
  <si>
    <t>1755 W 1100 N, Salt Lake City, UT 84116</t>
  </si>
  <si>
    <t>27.5.216</t>
  </si>
  <si>
    <t>Salt Lake Center for Science Education</t>
  </si>
  <si>
    <t>1400 W Goodwin Ave, Salt Lake City, UT 84116</t>
  </si>
  <si>
    <t>Salt Lake City School District Aux Srvcs, 995 W Beardsley Pl, Salt Lake City, UT 84119</t>
  </si>
  <si>
    <t>27.5.217</t>
  </si>
  <si>
    <t>Soldier Hollow Charter School</t>
  </si>
  <si>
    <t>3444 W 3000 S, Heber City, UT 84032</t>
  </si>
  <si>
    <t>27.5.218</t>
  </si>
  <si>
    <t>Utah Valley University (UVU) Wasatch Campus, 3111 College Way, Heber City, UT  84302</t>
  </si>
  <si>
    <t>New Aggregation</t>
  </si>
  <si>
    <t>27.5.219</t>
  </si>
  <si>
    <t>Summit Academy Bluffdale Campus (K-8)</t>
  </si>
  <si>
    <t>1940 W 14400 S, Bluffdale, UT 84065</t>
  </si>
  <si>
    <t>27.5.220</t>
  </si>
  <si>
    <t>Summit Academy Independence Campus</t>
  </si>
  <si>
    <t>15327 S Noell Nelson Dr, Bluffdale, UT 84065</t>
  </si>
  <si>
    <t>27.5.221</t>
  </si>
  <si>
    <t>The Center for Creativity, Innovation &amp; Discovery K-8</t>
  </si>
  <si>
    <t>170 W Spring Creek Pkwy, Providence, UT 84332</t>
  </si>
  <si>
    <t>27.5.222</t>
  </si>
  <si>
    <t>Treeside Charter School</t>
  </si>
  <si>
    <t xml:space="preserve">235 E 1600 S, Provo, UT  84606 </t>
  </si>
  <si>
    <t>New  - School Move</t>
  </si>
  <si>
    <t>27.5.223</t>
  </si>
  <si>
    <t>Valley Academy</t>
  </si>
  <si>
    <t>539 N 870 W, Hurricane, UT 84737</t>
  </si>
  <si>
    <t>27.5.224</t>
  </si>
  <si>
    <t>Virtual Horizons Charter School NIF Office</t>
  </si>
  <si>
    <t>1065 N State St, Lehi, UT  84043</t>
  </si>
  <si>
    <t>New -Virtual Horizons is on the East side of Building</t>
  </si>
  <si>
    <t>27.5.225</t>
  </si>
  <si>
    <t>Walden School of Liberal Arts</t>
  </si>
  <si>
    <t>4230 N University Ave, Provo, UT 84604</t>
  </si>
  <si>
    <t>27.5.226</t>
  </si>
  <si>
    <t>Wasatch Peak Academy (ANNEX of Wasatch Peak Academy 16034932.1)</t>
  </si>
  <si>
    <t>Construction Address:  2700 W &amp; UT-134 Plain City, UT  84404</t>
  </si>
  <si>
    <t xml:space="preserve">Charter  </t>
  </si>
  <si>
    <t>27.5.227</t>
  </si>
  <si>
    <t>Ascent Academy Saratoga Springs Campus</t>
  </si>
  <si>
    <t>992 W Chianti St, Saratoga Springs, UT 84045</t>
  </si>
  <si>
    <t>Daggett School District</t>
  </si>
  <si>
    <t>27.5.228</t>
  </si>
  <si>
    <t>Manila Elementary School</t>
  </si>
  <si>
    <t>125 W 2nd, Manila, UT 84046</t>
  </si>
  <si>
    <t>Manila High School, 200 W 2nd N, Manila, UT 84046</t>
  </si>
  <si>
    <t>Davis County Library System</t>
  </si>
  <si>
    <t>27.5.229</t>
  </si>
  <si>
    <t>North Salt Lake Branch (ANNEXof  Davis County Library Bountiful Branch 16057593.1)</t>
  </si>
  <si>
    <t>460 N Redwood Rd, Bldg B, Unit D, North Salt Lake, UT  84054</t>
  </si>
  <si>
    <t>Farmington Branch, 38 S 100 E, Farmington, UT  84025</t>
  </si>
  <si>
    <t>Davis County School District</t>
  </si>
  <si>
    <t>27.5.230</t>
  </si>
  <si>
    <t>Canyon Creek  Elementary School</t>
  </si>
  <si>
    <t>755 S 1100 W, Farmington, UT 84025</t>
  </si>
  <si>
    <t>Davis School District Office, 70 E 100 N, Farmington, UT 84025</t>
  </si>
  <si>
    <t>27.5.231</t>
  </si>
  <si>
    <t>Davis School District Data Center, 779 McCormick Wy, Layton, UT 84041</t>
  </si>
  <si>
    <t>27.5.232</t>
  </si>
  <si>
    <t>Davis School District Data Center</t>
  </si>
  <si>
    <t>27.5.233</t>
  </si>
  <si>
    <t>Kay's Creek Elementary School</t>
  </si>
  <si>
    <t>2260 W Island Dr, Kaysville, UT  84037</t>
  </si>
  <si>
    <t>27.5.234</t>
  </si>
  <si>
    <t>27.5.235</t>
  </si>
  <si>
    <t>Odyssey Elementary School</t>
  </si>
  <si>
    <t>2050 S 1955 W, Woods Cross, UT 84087</t>
  </si>
  <si>
    <t>27.5.236</t>
  </si>
  <si>
    <t>27.5.237</t>
  </si>
  <si>
    <t>South Clearfield Elementary School</t>
  </si>
  <si>
    <t>990 E 700 S, Clearfield, UT  84015</t>
  </si>
  <si>
    <t>27.5.238</t>
  </si>
  <si>
    <t>DTECH</t>
  </si>
  <si>
    <t>27.5.239</t>
  </si>
  <si>
    <t>Davis Technical College - Freeport West Extension</t>
  </si>
  <si>
    <t>Freeport Center, Building D-5, Clearfield, UT 84016</t>
  </si>
  <si>
    <t>Duchesne County Library</t>
  </si>
  <si>
    <t>27.5.240</t>
  </si>
  <si>
    <t>130 S Center St, Duchesne, UT 84021</t>
  </si>
  <si>
    <t>27.5.241</t>
  </si>
  <si>
    <t>Roosevelt Branch</t>
  </si>
  <si>
    <t>50 N 200 W, Roosevelt, UT 84066</t>
  </si>
  <si>
    <t>Duchesne County School District</t>
  </si>
  <si>
    <t>27.5.242</t>
  </si>
  <si>
    <t>Altamont Elementary School</t>
  </si>
  <si>
    <t>4129 N 15675 W, Altamont, UT  84001</t>
  </si>
  <si>
    <t>Duchesne School District Office, 1010 E 200 N, Roosevelt, UT 84066</t>
  </si>
  <si>
    <t>New Building</t>
  </si>
  <si>
    <t>27.5.243</t>
  </si>
  <si>
    <t>Union High School</t>
  </si>
  <si>
    <t>850 E Lagoon St, Roosevelt, UT 84066</t>
  </si>
  <si>
    <t>Garfield County School District</t>
  </si>
  <si>
    <t>27.5.244</t>
  </si>
  <si>
    <t>Boulder Elementary School</t>
  </si>
  <si>
    <t>50 School House Ln, Boulder, UT 84716</t>
  </si>
  <si>
    <t xml:space="preserve">Garfield School District Office, 145 E Center St, Panguitch, UT 84759 </t>
  </si>
  <si>
    <t>100 Mbps</t>
  </si>
  <si>
    <t>Expiring - New Aggregation Location</t>
  </si>
  <si>
    <t>27.5.245</t>
  </si>
  <si>
    <t>Upgrade - New Aggregation Location</t>
  </si>
  <si>
    <t>27.5.246</t>
  </si>
  <si>
    <t>Garfield School District Office</t>
  </si>
  <si>
    <t>145 E Center St, Panguitch, UT 84759</t>
  </si>
  <si>
    <t>27.5.247</t>
  </si>
  <si>
    <t>Panguitch High School</t>
  </si>
  <si>
    <t>390 E 100 S, Panguitch, UT 84759</t>
  </si>
  <si>
    <t>Grand County School District</t>
  </si>
  <si>
    <t>27.5.248</t>
  </si>
  <si>
    <t>Helen M Knight Elementary School</t>
  </si>
  <si>
    <t>505 N Mivida Dr, Moab, UT 84532</t>
  </si>
  <si>
    <t>TSAC, 608 Fourth E St, Moab, UT  84532</t>
  </si>
  <si>
    <t>Granite School District</t>
  </si>
  <si>
    <t>27.5.249</t>
  </si>
  <si>
    <t>Academy Park Elementary School</t>
  </si>
  <si>
    <t>4580 Westpoint Dr, WVC, UT 84120</t>
  </si>
  <si>
    <t>27.5.250</t>
  </si>
  <si>
    <t>Arcadia Elementary School</t>
  </si>
  <si>
    <t>3461 W 4850 S, Taylorsville, UT 84129</t>
  </si>
  <si>
    <t>27.5.251</t>
  </si>
  <si>
    <t>Beehive Elementary School</t>
  </si>
  <si>
    <t>5655 S 5220 W, Kearns, UT 84118</t>
  </si>
  <si>
    <t>27.5.252</t>
  </si>
  <si>
    <t>Bennion Junior High School</t>
  </si>
  <si>
    <t>6055 S 2700 W, Taylorsville, UT 84129</t>
  </si>
  <si>
    <t>27.5.253</t>
  </si>
  <si>
    <t>Bonneville Junior High School</t>
  </si>
  <si>
    <t>5330 S 1660 E, Salt Lake City, UT 84117</t>
  </si>
  <si>
    <t>27.5.254</t>
  </si>
  <si>
    <t>Calvin S Smith Elementary School</t>
  </si>
  <si>
    <t>2150 W 6200 S, Taylorsville, UT 84129</t>
  </si>
  <si>
    <t>27.5.255</t>
  </si>
  <si>
    <t>Churchill Junior High School</t>
  </si>
  <si>
    <t>3450 E Oakview Dr, Salt Lake City, UT 84124</t>
  </si>
  <si>
    <t>27.5.256</t>
  </si>
  <si>
    <t>Copper Hills Elementary School</t>
  </si>
  <si>
    <t>7635 W 3715 S, Magna, UT 84044</t>
  </si>
  <si>
    <t>27.5.257</t>
  </si>
  <si>
    <t>Cottonwood Elementary School</t>
  </si>
  <si>
    <t>5205 Holladay Blvd, Salt Lake City, UT 84117</t>
  </si>
  <si>
    <t>27.5.258</t>
  </si>
  <si>
    <t>David Gourley Elementary School</t>
  </si>
  <si>
    <t>4905 S 4300 W, Kearns, UT 84118</t>
  </si>
  <si>
    <t>27.5.259</t>
  </si>
  <si>
    <t>Diamond Ridge Elementary School</t>
  </si>
  <si>
    <t>6034 W Mill Valley Ln, WVC, UT 84118</t>
  </si>
  <si>
    <t>27.5.260</t>
  </si>
  <si>
    <t>5240 W 3100 S, WVC, 84120</t>
  </si>
  <si>
    <t>27.5.261</t>
  </si>
  <si>
    <t>Douglas T Orchard Elementary School</t>
  </si>
  <si>
    <t>6744 W 3800 S, WVC, UT 84128</t>
  </si>
  <si>
    <t>Expiring - Security Line</t>
  </si>
  <si>
    <t>27.5.262</t>
  </si>
  <si>
    <t>Eastwood Elementary School</t>
  </si>
  <si>
    <t>3305 S Wasatch Blvd, Salt Lake City, UT  84109</t>
  </si>
  <si>
    <t>27.5.263</t>
  </si>
  <si>
    <t>Eisenhower Junior High School</t>
  </si>
  <si>
    <t>4351 S Redwood Rd, Taylorsville, UT 84123</t>
  </si>
  <si>
    <t>27.5.264</t>
  </si>
  <si>
    <t>Elk Run Elementary School</t>
  </si>
  <si>
    <t>3550 S Helen Dr, Magna, UT 84044</t>
  </si>
  <si>
    <t>27.5.265</t>
  </si>
  <si>
    <t>Evergreen Junior High School</t>
  </si>
  <si>
    <t>3401 S 2000 E, Salt Lake City, UT 84109</t>
  </si>
  <si>
    <t>27.5.266</t>
  </si>
  <si>
    <t>6760 W 3100 S, Salt Lake City, UT 84128</t>
  </si>
  <si>
    <t>27.5.267</t>
  </si>
  <si>
    <t>Granger Elementary School</t>
  </si>
  <si>
    <t>3700 S 1950 W, West Valley City, UT 84119</t>
  </si>
  <si>
    <t>27.5.268</t>
  </si>
  <si>
    <t>Granite Park Junior High School</t>
  </si>
  <si>
    <t>3031 S 200 E, Salt Lake City, UT 84115</t>
  </si>
  <si>
    <t>27.5.269</t>
  </si>
  <si>
    <t>Granite School District Bates Bldg</t>
  </si>
  <si>
    <t>4161 W 2200 S, West Valley City, UT 84120</t>
  </si>
  <si>
    <t>27.5.270</t>
  </si>
  <si>
    <t>Granite School District Central Warehouse</t>
  </si>
  <si>
    <t>340 W 3050 S, Salt Lake City, UT  84115</t>
  </si>
  <si>
    <t>27.5.271</t>
  </si>
  <si>
    <t>Granite School District Transportation Center</t>
  </si>
  <si>
    <t>3000 W Parkway Blvd, West Valley City, UT 84119</t>
  </si>
  <si>
    <t>27.5.272</t>
  </si>
  <si>
    <t>West Lake STEM Junior High School, 3400 S 3450 W, West Valley City, UT  84119</t>
  </si>
  <si>
    <t>27.5.273</t>
  </si>
  <si>
    <t>Harry S Truman Elementary School</t>
  </si>
  <si>
    <t xml:space="preserve">4639 S 3200 W, West Valley City, UT 84119 </t>
  </si>
  <si>
    <t>27.5.274</t>
  </si>
  <si>
    <t>Hillsdale Elementary School</t>
  </si>
  <si>
    <t>3275 W 3100 S, West Valley City, UT 84119</t>
  </si>
  <si>
    <t>27.5.275</t>
  </si>
  <si>
    <t>Hillside Elementary School</t>
  </si>
  <si>
    <t>4283 S 6000 W, West Valley City, UT 84128</t>
  </si>
  <si>
    <t>27.5.276</t>
  </si>
  <si>
    <t>Howard R Driggs Elementary School</t>
  </si>
  <si>
    <t>4340 S 2700 E, Salt Lake City, UT 84124</t>
  </si>
  <si>
    <t>27.5.277</t>
  </si>
  <si>
    <t>Hunter Elementary School</t>
  </si>
  <si>
    <t>4351 S 5400 W, West Valley City, UT 84120</t>
  </si>
  <si>
    <t>27.5.278</t>
  </si>
  <si>
    <t>Jackling Elementary School</t>
  </si>
  <si>
    <t>3760 S 4610 W, West Valley City, UT 84120</t>
  </si>
  <si>
    <t>27.5.279</t>
  </si>
  <si>
    <t>James E Moss Elementary School</t>
  </si>
  <si>
    <t>4399 S 500 E, Salt Lake City, UT 84107</t>
  </si>
  <si>
    <t>27.5.280</t>
  </si>
  <si>
    <t>Jim Bridger Elementary School</t>
  </si>
  <si>
    <t>5368 W Cyclamen Way, West Jordan, UT 84084</t>
  </si>
  <si>
    <t>27.5.281</t>
  </si>
  <si>
    <t>John C Fremont Elementary School</t>
  </si>
  <si>
    <t>4249 S 1425 W, Taylorsville, UT 84123</t>
  </si>
  <si>
    <t>27.5.282</t>
  </si>
  <si>
    <t>Lake Ridge Elementary School</t>
  </si>
  <si>
    <t>7400 W 3400 S, Magna, UT 84044</t>
  </si>
  <si>
    <t>27.5.283</t>
  </si>
  <si>
    <t>450 E 3700 S, Salt Lake City, UT 84115</t>
  </si>
  <si>
    <t>27.5.284</t>
  </si>
  <si>
    <t>Monroe Elementary School</t>
  </si>
  <si>
    <t>4450 W 3100 S, West Valley City, UT 84120</t>
  </si>
  <si>
    <t>27.5.285</t>
  </si>
  <si>
    <t>Philo T Farnsworth Elementary School</t>
  </si>
  <si>
    <t>3751 S 4225 W, West Valley City, UT 84120</t>
  </si>
  <si>
    <t>27.5.286</t>
  </si>
  <si>
    <t>Pioneer Elementary School</t>
  </si>
  <si>
    <t>3860 S 3380 W, West Valley City, UT 84119</t>
  </si>
  <si>
    <t>27.5.287</t>
  </si>
  <si>
    <t>Pleasant Green Elementary School</t>
  </si>
  <si>
    <t>8201 W 2700 S, Magna, UT 84044</t>
  </si>
  <si>
    <t>27.5.288</t>
  </si>
  <si>
    <t>Redwood Elementary School</t>
  </si>
  <si>
    <t>2650 S Redwood Rd, WVC, UT 84119</t>
  </si>
  <si>
    <t>27.5.289</t>
  </si>
  <si>
    <t>Robert Frost Elementary School</t>
  </si>
  <si>
    <t>3444 W 4400 S, West Valley City, UT 84119</t>
  </si>
  <si>
    <t>27.5.290</t>
  </si>
  <si>
    <t>Rolling Meadows Elementary School</t>
  </si>
  <si>
    <t>2950 W Whitehall Dr, West Valley City, UT 84119</t>
  </si>
  <si>
    <t>27.5.291</t>
  </si>
  <si>
    <t>Silver Hills Elementary School</t>
  </si>
  <si>
    <t>5770 W 5100 S, Kearns, UT 84118</t>
  </si>
  <si>
    <t>27.5.292</t>
  </si>
  <si>
    <t>South Kearns Elementary School</t>
  </si>
  <si>
    <t>5544 S 4385 W, Kearns, UT 84118</t>
  </si>
  <si>
    <t>27.5.293</t>
  </si>
  <si>
    <t>Stansbury Elementary School</t>
  </si>
  <si>
    <t>3050 S 2700 W, West Valley City, UT 84119</t>
  </si>
  <si>
    <t>27.5.294</t>
  </si>
  <si>
    <t>Taylorsville Elementary School</t>
  </si>
  <si>
    <t>2010 W 4230 S, Taylorsville, UT 84129</t>
  </si>
  <si>
    <t>27.5.295</t>
  </si>
  <si>
    <t>Thomas W Bacchus Elementary School</t>
  </si>
  <si>
    <t>5925 S 5975 W, Kearns, UT 84118</t>
  </si>
  <si>
    <t>27.5.296</t>
  </si>
  <si>
    <t>Twin Peaks Elementary School</t>
  </si>
  <si>
    <t>5325 S 1045 E, Salt Lake City, UT 84117</t>
  </si>
  <si>
    <t>27.5.297</t>
  </si>
  <si>
    <t>Upland Terrace Elementary School</t>
  </si>
  <si>
    <t>3700 S 2860 E, Salt Lake City, UT 84109</t>
  </si>
  <si>
    <t>27.5.298</t>
  </si>
  <si>
    <t>West Lake STEM Junior High School</t>
  </si>
  <si>
    <t>3400 S 3450 W, West Valley City, UT  84119</t>
  </si>
  <si>
    <t>Downgrade / Expiring</t>
  </si>
  <si>
    <t>27.5.299</t>
  </si>
  <si>
    <t>West Valley Elementary School</t>
  </si>
  <si>
    <t>6049 W Brud Dr, West Valley City, UT 84128</t>
  </si>
  <si>
    <t>27.5.300</t>
  </si>
  <si>
    <t>Whittier Elementary School</t>
  </si>
  <si>
    <t>3585 S 6000 W, West Valley City, UT 84128</t>
  </si>
  <si>
    <t>27.5.301</t>
  </si>
  <si>
    <t xml:space="preserve">William Penn Elementary School  </t>
  </si>
  <si>
    <t xml:space="preserve">1670 E Siggard Dr, Salt Lake City, UT 84106 </t>
  </si>
  <si>
    <t>27.5.302</t>
  </si>
  <si>
    <t>Woodstock Elementary School</t>
  </si>
  <si>
    <t>6015 S 1300 E, Salt Lake City, UT 84121</t>
  </si>
  <si>
    <t>27.5.303</t>
  </si>
  <si>
    <t>Youth Education Support School Y.E.S.S. (former  Westbrook Elementary School)</t>
  </si>
  <si>
    <t>3451 W 6200 S, Taylorsville, UT  84129</t>
  </si>
  <si>
    <t>Higher Ed</t>
  </si>
  <si>
    <t>27.5.304</t>
  </si>
  <si>
    <t>Caineville site (owned by Beehive Telecom) (on behalf of UVU)</t>
  </si>
  <si>
    <t>GPS Cordinates: 38.282720, -111.051719</t>
  </si>
  <si>
    <t>Wayne County School District Office, 75 N Center St, Bicknell, UT  84715</t>
  </si>
  <si>
    <t>Expiring  - Aggregation Change</t>
  </si>
  <si>
    <t>27.5.305</t>
  </si>
  <si>
    <t>Upgrade - Aggregation Change</t>
  </si>
  <si>
    <t>27.5.306</t>
  </si>
  <si>
    <t xml:space="preserve">Unitek College Utah </t>
  </si>
  <si>
    <t>1450 W 820 N, Provo, UT 84601</t>
  </si>
  <si>
    <t>27.5.307</t>
  </si>
  <si>
    <t>5588 S Green St, Murray, UT 84123</t>
  </si>
  <si>
    <t>27.5.308</t>
  </si>
  <si>
    <t>915 N 400 W, Layton, UT 84041</t>
  </si>
  <si>
    <t>27.5.309</t>
  </si>
  <si>
    <t>Utah State University (USU) Bastian Agriculture Center</t>
  </si>
  <si>
    <t>2100 W 11400 S, South Jordan, UT  84095</t>
  </si>
  <si>
    <t>27.5.310</t>
  </si>
  <si>
    <t>Utah State University (USU) Bear Lake Ecology Field Station</t>
  </si>
  <si>
    <t>1712 S  Bear Lake Blvd, Garden City, UT  84028</t>
  </si>
  <si>
    <t>27.5.311</t>
  </si>
  <si>
    <t>Utah State University (USU) Eastern Trucking Bldg</t>
  </si>
  <si>
    <t>3430 S Hwy 10 220 West, Price, UT  84501</t>
  </si>
  <si>
    <t>Utah State University (USU) Eastern, 451 E 400 N, Price, UT 84501</t>
  </si>
  <si>
    <t>27.5.312</t>
  </si>
  <si>
    <t xml:space="preserve">Utah State University (USU) Extension - Eastern </t>
  </si>
  <si>
    <t>706 W Price River Dr, Price, UT  84501</t>
  </si>
  <si>
    <t>27.5.313</t>
  </si>
  <si>
    <t>Utah State University (USU) Swaner Eco Center</t>
  </si>
  <si>
    <t>1258 Center Dr, Park City, UT  84098</t>
  </si>
  <si>
    <t>27.5.314</t>
  </si>
  <si>
    <t>Utah Tech University Extension - Hurricane (fka DSU)</t>
  </si>
  <si>
    <t>112 S 700 W Hurricane, UT 84737</t>
  </si>
  <si>
    <t>27.5.315</t>
  </si>
  <si>
    <t xml:space="preserve">Weber State University (WSU)  </t>
  </si>
  <si>
    <t>7285 4th St, Bldg 180, Hill Air Force Base, UT  84056</t>
  </si>
  <si>
    <t>New (HAFC Side)</t>
  </si>
  <si>
    <t>27.5.316</t>
  </si>
  <si>
    <t>Western Governors University</t>
  </si>
  <si>
    <t>4001 S 700 E, Murray, UT 84107</t>
  </si>
  <si>
    <t>27.5.317</t>
  </si>
  <si>
    <t>4021 S 700 E, Murray, UT 84107</t>
  </si>
  <si>
    <t>27.5.318</t>
  </si>
  <si>
    <t>Westminster University (fka Westminster College)</t>
  </si>
  <si>
    <t>1840 S 1300 E, Salt Lake City, UT</t>
  </si>
  <si>
    <t>Iron County School District</t>
  </si>
  <si>
    <t>27.5.319</t>
  </si>
  <si>
    <t>Canyon View High School</t>
  </si>
  <si>
    <t>166 W 1925 N, Cedar City, UT 84721</t>
  </si>
  <si>
    <t>Iron County School District, 2077 W Royal Hunte Dr, Cedar City, UT 84720</t>
  </si>
  <si>
    <t>27.5.320</t>
  </si>
  <si>
    <t>Cedar East Elementary School</t>
  </si>
  <si>
    <t>255 E College Ave, Cedar City, UT  84720</t>
  </si>
  <si>
    <t>27.5.321</t>
  </si>
  <si>
    <t>Cedar High School</t>
  </si>
  <si>
    <t>703 W 600 S, Cedar City, UT 84720</t>
  </si>
  <si>
    <t>27.5.322</t>
  </si>
  <si>
    <t>Cedar North Elementary School</t>
  </si>
  <si>
    <t>550 W 200 N, Cedar City, UT  84720</t>
  </si>
  <si>
    <t>27.5.323</t>
  </si>
  <si>
    <t>Cedar South Elementary School</t>
  </si>
  <si>
    <t>499 W 400 S, Cedar City, UT  84720</t>
  </si>
  <si>
    <t>27.5.324</t>
  </si>
  <si>
    <t>Enoch Elementary School</t>
  </si>
  <si>
    <t>4701 N Wagon Wheel Dr, Enoch, UT  84721</t>
  </si>
  <si>
    <t>27.5.325</t>
  </si>
  <si>
    <t>Escalante Elementary School</t>
  </si>
  <si>
    <t>202 N Beryl Hwy, Beryl, UT  84714</t>
  </si>
  <si>
    <t>27.5.326</t>
  </si>
  <si>
    <t>Fiddler's Canyon Elementary School</t>
  </si>
  <si>
    <t>475 E 1935 N, Cedar City, UT  84721</t>
  </si>
  <si>
    <t>27.5.327</t>
  </si>
  <si>
    <t xml:space="preserve">Iron County Bus Garage </t>
  </si>
  <si>
    <t>2950 N 400 W, Cedar City, UT 84720</t>
  </si>
  <si>
    <t>27.5.328</t>
  </si>
  <si>
    <t>Iron Springs Elementary School</t>
  </si>
  <si>
    <t>235 N 4050 W, Cedar City, UT  84720</t>
  </si>
  <si>
    <t>27.5.329</t>
  </si>
  <si>
    <t>Parowan Elementary School</t>
  </si>
  <si>
    <t>128 W 100 N, Parowan, UT  84761</t>
  </si>
  <si>
    <t>27.5.330</t>
  </si>
  <si>
    <t>Three Peaks Elementary School</t>
  </si>
  <si>
    <t>1685 W Midvalley Rd, Cedar City, UT  84721</t>
  </si>
  <si>
    <t>Jordan School District</t>
  </si>
  <si>
    <t>27.5.331</t>
  </si>
  <si>
    <t>Bastian Elementary School</t>
  </si>
  <si>
    <t>5692 W Bigbend Park Dr, Herriman, UT 84096</t>
  </si>
  <si>
    <t>Jordan School District Office, 7387 S Campus View Dr, West Jordan, UT 84084</t>
  </si>
  <si>
    <t>27.5.332</t>
  </si>
  <si>
    <t>Columbia Elementary School</t>
  </si>
  <si>
    <t>3505 W 7800 S, West Jordan, UT 84088</t>
  </si>
  <si>
    <t>27.5.333</t>
  </si>
  <si>
    <t>Copper Canyon Elementary School</t>
  </si>
  <si>
    <t>8917 S Copperwood Dr, West Jordan, UT 84081</t>
  </si>
  <si>
    <t>27.5.334</t>
  </si>
  <si>
    <t>Daybreak Elementary School</t>
  </si>
  <si>
    <t>4544 W Harvest Moon Dr, South Jordan, UT 84095</t>
  </si>
  <si>
    <t>27.5.335</t>
  </si>
  <si>
    <t>Elk Meadows Elementary School</t>
  </si>
  <si>
    <t>3448 W 9800 S, South Jordan, UT 84095</t>
  </si>
  <si>
    <t>27.5.336</t>
  </si>
  <si>
    <t>Falcon Ridge Elementary School</t>
  </si>
  <si>
    <t>6111 W 7000 S, West Jordan, UT 84081</t>
  </si>
  <si>
    <t>27.5.337</t>
  </si>
  <si>
    <t>Golden Fields Elementary School</t>
  </si>
  <si>
    <t>10252 S Split Rock Dr, South Jordan, UT 84009</t>
  </si>
  <si>
    <t>27.5.338</t>
  </si>
  <si>
    <t>Hayden Peak Elementary School</t>
  </si>
  <si>
    <t>5120 W Hayden Peak Dr, West Jordan, UT 84081</t>
  </si>
  <si>
    <t>27.5.339</t>
  </si>
  <si>
    <t>Heartland Elementary School</t>
  </si>
  <si>
    <t>1451 W 7000 S, West Jordan, UT 84084</t>
  </si>
  <si>
    <t>27.5.340</t>
  </si>
  <si>
    <t>Herriman Elementary School</t>
  </si>
  <si>
    <t>13170 S 6000 W, Herriman, UT 84096</t>
  </si>
  <si>
    <t>27.5.341</t>
  </si>
  <si>
    <t>Joel P Jensen Middle School</t>
  </si>
  <si>
    <t>8105 S 3200 W, West Jordan, UT 84088</t>
  </si>
  <si>
    <t>27.5.342</t>
  </si>
  <si>
    <t>Jordan Academy for Technology &amp; Careers S Campus</t>
  </si>
  <si>
    <t>12723 S Park Ave, Riverton, UT 84065</t>
  </si>
  <si>
    <t>27.5.343</t>
  </si>
  <si>
    <t>Jordan Hills Elementary School</t>
  </si>
  <si>
    <t>8892 S 4800 W, West Jordan, UT 84088</t>
  </si>
  <si>
    <t>27.5.344</t>
  </si>
  <si>
    <t>Jordan School District Aux Svcs Bldg J Station</t>
  </si>
  <si>
    <t>7905 S Redwood Rd, West Jordan, UT 84088</t>
  </si>
  <si>
    <t>27.5.345</t>
  </si>
  <si>
    <t>Jordan Academy for Tech &amp; Careers, South, 12723 S Park Ave, Riverton, UT 84065</t>
  </si>
  <si>
    <t>27.5.346</t>
  </si>
  <si>
    <t>Kauri Sue Hamilton School</t>
  </si>
  <si>
    <t>2827 W 13400 S, Riverton, UT 84065</t>
  </si>
  <si>
    <t>27.5.347</t>
  </si>
  <si>
    <t>27.5.348</t>
  </si>
  <si>
    <t>Majestic Elementary Arts Academy</t>
  </si>
  <si>
    <t>7430 S Redwood Rd, West Jordan, UT 84084</t>
  </si>
  <si>
    <t>27.5.349</t>
  </si>
  <si>
    <t>Midas Creek Elementary School</t>
  </si>
  <si>
    <t>11901 S Park Haven Ln, Riverton, UT 84096</t>
  </si>
  <si>
    <t>27.5.350</t>
  </si>
  <si>
    <t>Monte Vista Elementary School</t>
  </si>
  <si>
    <t>11121 S 2700 W, South Jordan, UT 84095</t>
  </si>
  <si>
    <t>27.5.351</t>
  </si>
  <si>
    <t>Mountain Shadows Elementary School</t>
  </si>
  <si>
    <t>5255 W 7000 S, West Jordan, UT 84084</t>
  </si>
  <si>
    <t>27.5.352</t>
  </si>
  <si>
    <t>Oquirrh Elementary School</t>
  </si>
  <si>
    <t>7165 S Paddington Rd, West Jordan, UT 84084</t>
  </si>
  <si>
    <t>27.5.353</t>
  </si>
  <si>
    <t>8737 S 1220 W, West Jordan, UT 84088</t>
  </si>
  <si>
    <t>27.5.354</t>
  </si>
  <si>
    <t>Riverton Elementary School</t>
  </si>
  <si>
    <t>13150 S 1830 W, Riverton, UT 84065</t>
  </si>
  <si>
    <t>27.5.355</t>
  </si>
  <si>
    <t>Riverton High School</t>
  </si>
  <si>
    <t>12476 S 2700 W, Riverton, UT 84065</t>
  </si>
  <si>
    <t>27.5.356</t>
  </si>
  <si>
    <t>Rosamond Elementary School</t>
  </si>
  <si>
    <t>12195 S 1975 W, Riverton, UT 84065</t>
  </si>
  <si>
    <t>27.5.357</t>
  </si>
  <si>
    <t>Rose Creek Elementary School</t>
  </si>
  <si>
    <t>12812 S 3600 W, Riverton, UT 84065</t>
  </si>
  <si>
    <t>27.5.358</t>
  </si>
  <si>
    <t>South Valley School</t>
  </si>
  <si>
    <t>8400 S 1700 W, West Jordan, UT 84088</t>
  </si>
  <si>
    <t>27.5.359</t>
  </si>
  <si>
    <t>27.5.360</t>
  </si>
  <si>
    <t>Southland Elementary School</t>
  </si>
  <si>
    <t>12675 S 2700 W, Riverton, UT 84065</t>
  </si>
  <si>
    <t>27.5.361</t>
  </si>
  <si>
    <t>Terra Linda Elementary School</t>
  </si>
  <si>
    <t>8400 S 3400 W, West Jordan, UT 84088</t>
  </si>
  <si>
    <t>27.5.362</t>
  </si>
  <si>
    <t xml:space="preserve">Valley High School </t>
  </si>
  <si>
    <t>325 W 11000 S, South Jordan, UT 84095</t>
  </si>
  <si>
    <t>27.5.363</t>
  </si>
  <si>
    <t>27.5.364</t>
  </si>
  <si>
    <t>Welby Elementary School</t>
  </si>
  <si>
    <t>4130 W 9580 S, South Jordan, UT 84095</t>
  </si>
  <si>
    <t>27.5.365</t>
  </si>
  <si>
    <t>Westland Elementary School</t>
  </si>
  <si>
    <t>2925 W 7180 S, West Jordan, UT 84084</t>
  </si>
  <si>
    <t>27.5.366</t>
  </si>
  <si>
    <t>Westvale Elementary School</t>
  </si>
  <si>
    <t>2300 W 8660 S, West Jordan, UT 84088</t>
  </si>
  <si>
    <t>Juab County School District</t>
  </si>
  <si>
    <t>27.5.367</t>
  </si>
  <si>
    <t>Career and Technical Education (CTE)  (ANNEX of Juab High School 96865.1)</t>
  </si>
  <si>
    <t>575 E 700 N, Nephi, UT  84648</t>
  </si>
  <si>
    <t>Juab School District Office, 346 E 600 N, Nephi, UT 84648</t>
  </si>
  <si>
    <t>Kane County School District</t>
  </si>
  <si>
    <t>27.5.368</t>
  </si>
  <si>
    <t>Kanab Elementary School</t>
  </si>
  <si>
    <t>1357 S Vermillion Dr. Kanab, UT 84741</t>
  </si>
  <si>
    <t>Kane County School District Office, 746 S 175 E, Kanab, UT 84741</t>
  </si>
  <si>
    <t>27.5.369</t>
  </si>
  <si>
    <t>Kanab High School</t>
  </si>
  <si>
    <t>59 E Cowboy Dr Kanab, UT  84741</t>
  </si>
  <si>
    <t>27.5.370</t>
  </si>
  <si>
    <t>Kanab Middle School</t>
  </si>
  <si>
    <t>690 S Cowboy Way, Kanab, UT 84741</t>
  </si>
  <si>
    <t>27.5.371</t>
  </si>
  <si>
    <t>Kane District Office</t>
  </si>
  <si>
    <t>746 S 175 E, Kanab, UT 84741</t>
  </si>
  <si>
    <t>27.5.372</t>
  </si>
  <si>
    <t>Lake Powell Elementary/High School</t>
  </si>
  <si>
    <t>1000 Ferry Rd, Lake Powell, UT 84533</t>
  </si>
  <si>
    <t>Tooele Tech College, 88 S Tooele Blvd, Tooele, UT 84074</t>
  </si>
  <si>
    <t>Lake Mountain School District</t>
  </si>
  <si>
    <t>27.5.373</t>
  </si>
  <si>
    <t>Bridgepoint (aka ATEC West)</t>
  </si>
  <si>
    <t>2433 N Redwood Rd, Suite M thru T, Saratoga Springs, UT  84045</t>
  </si>
  <si>
    <t>Westlake High School, 99 N 200 W, Saratoga Springs, UT  84045</t>
  </si>
  <si>
    <t>27.5.374</t>
  </si>
  <si>
    <t>Lake Mountain School District Support Services</t>
  </si>
  <si>
    <t>40°22'05.9"N 111°55'29.5"W</t>
  </si>
  <si>
    <t>27.5.375</t>
  </si>
  <si>
    <t>Lake Mountain School District Warehouse</t>
  </si>
  <si>
    <t>593 N Saratoga Rd. Suite 100 (bays 81-86), Saratoga Springs, UT 84045
40.37448° N, 111.88697° W</t>
  </si>
  <si>
    <t>27.5.376</t>
  </si>
  <si>
    <t>New High School #722</t>
  </si>
  <si>
    <t>Construction Address: 1000 S. Bonneville Dr, Saratoga Springs, UT GPS 40.34256° N, 111.94303° W</t>
  </si>
  <si>
    <t>New Construction - Turn up in Spring of 2028</t>
  </si>
  <si>
    <t>27.5.377</t>
  </si>
  <si>
    <t>Lake Mountain School District Data Center, 337 N Thunder Blvd, Saratoga Springs, UT 84045</t>
  </si>
  <si>
    <t>New - June 2028</t>
  </si>
  <si>
    <t>Library Independent</t>
  </si>
  <si>
    <t>27.5.378</t>
  </si>
  <si>
    <t>Ephraim Public Library</t>
  </si>
  <si>
    <t>30 S Main St, Ephraim, UT  84627</t>
  </si>
  <si>
    <t>Richfield Div of Tech Svcs, 350 S 900 W, Richfield, UT 84703</t>
  </si>
  <si>
    <t>New to UETN's Network.  Currently self paid</t>
  </si>
  <si>
    <t>27.5.379</t>
  </si>
  <si>
    <t>Gunnison Civic Library</t>
  </si>
  <si>
    <t>38 W Center St, Gunnison, UT 84634</t>
  </si>
  <si>
    <t>27.5.380</t>
  </si>
  <si>
    <t xml:space="preserve">Kanab City Library </t>
  </si>
  <si>
    <t>374 N Main St, Kanab, UT  84741</t>
  </si>
  <si>
    <t>27.5.381</t>
  </si>
  <si>
    <t>Richmond Public Library (Annex of Richmond Public Library 142837.1)</t>
  </si>
  <si>
    <t>90 S 100 W, Richmond, UT 84333</t>
  </si>
  <si>
    <t xml:space="preserve">Logan City School District </t>
  </si>
  <si>
    <t>27.5.382</t>
  </si>
  <si>
    <t>Adams Elementary School</t>
  </si>
  <si>
    <t>415 E 500 N, Logan UT 84321</t>
  </si>
  <si>
    <t>27.5.383</t>
  </si>
  <si>
    <t>Bridger Elementary School</t>
  </si>
  <si>
    <t>1261 N 400 W, Logan, UT 84341</t>
  </si>
  <si>
    <t>27.5.384</t>
  </si>
  <si>
    <t>Logan Early Childhood Center (fka Logan High School South Campus)</t>
  </si>
  <si>
    <t>325 W 400 S, Logan, UT 84321</t>
  </si>
  <si>
    <t>27.5.385</t>
  </si>
  <si>
    <t>Wilson Elementary School</t>
  </si>
  <si>
    <t>475 E 100 S, Logan, UT 84321</t>
  </si>
  <si>
    <t>27.5.386</t>
  </si>
  <si>
    <t>Woodruff Elementary School</t>
  </si>
  <si>
    <t>950 W 600 S, Logan, UT 84321</t>
  </si>
  <si>
    <t>Millard School District</t>
  </si>
  <si>
    <t>27.5.387</t>
  </si>
  <si>
    <t>Delta Bus Garage</t>
  </si>
  <si>
    <t>410 N 100 E, Delta, UT 84624</t>
  </si>
  <si>
    <t>Millard School District Office, 285 E 450 N, Delta, UT 84624</t>
  </si>
  <si>
    <t>27.5.388</t>
  </si>
  <si>
    <t>Fillmore Bus Garage</t>
  </si>
  <si>
    <t>500 S 400 W, Fillmore, UT 84631</t>
  </si>
  <si>
    <t>Morgan County School District</t>
  </si>
  <si>
    <t>27.5.389</t>
  </si>
  <si>
    <t>Morgan School District Bus Garage</t>
  </si>
  <si>
    <t>94 S Commercial St, Morgan, UT 84050</t>
  </si>
  <si>
    <t>67 N 200 E, Morgan, UT 84050</t>
  </si>
  <si>
    <t>Murray City School District</t>
  </si>
  <si>
    <t>27.5.390</t>
  </si>
  <si>
    <t>Riverview Junior High School</t>
  </si>
  <si>
    <t>5808 S 700 W, Murray, UT 84123</t>
  </si>
  <si>
    <t>Murray City School District Office, 5102 S Commerce Dr, Murray, UT 84107</t>
  </si>
  <si>
    <t>Nebo School District</t>
  </si>
  <si>
    <t>27.5.391</t>
  </si>
  <si>
    <t>Apple Valley Elementary School</t>
  </si>
  <si>
    <t>105 E 770 N, Santaquin, UT 84655</t>
  </si>
  <si>
    <t>Nebo School District Office, 350 S Main St, Spanish Fork, UT 84660</t>
  </si>
  <si>
    <t>27.5.392</t>
  </si>
  <si>
    <t>Goshen Elementary School</t>
  </si>
  <si>
    <t>Middle Mile</t>
  </si>
  <si>
    <t>60 N Center Goshen UT 84633</t>
  </si>
  <si>
    <t>27.5.393</t>
  </si>
  <si>
    <t>Hobble Creek Elementary School</t>
  </si>
  <si>
    <t>1145 E 1200 N, Mapleton, UT  84664</t>
  </si>
  <si>
    <t>Existing - Aggregation Change</t>
  </si>
  <si>
    <t>27.5.394</t>
  </si>
  <si>
    <t>Landmark High School</t>
  </si>
  <si>
    <t>612 S Main St, Spanish Fork, UT  84660</t>
  </si>
  <si>
    <t>27.5.395</t>
  </si>
  <si>
    <t>Maple Ridge Elementary School</t>
  </si>
  <si>
    <t>2340 W Harvest Pkwy, Mapleton, UT 84664</t>
  </si>
  <si>
    <t>27.5.396</t>
  </si>
  <si>
    <t>Mapleton Elementary School</t>
  </si>
  <si>
    <t>120 W Maple St, Mapleton, UT  84664</t>
  </si>
  <si>
    <t>27.5.397</t>
  </si>
  <si>
    <t>Payson High School</t>
  </si>
  <si>
    <t>271 W 800 S, Payson, UT  84651</t>
  </si>
  <si>
    <t xml:space="preserve">10 Gbps / Vendor Diversity Required </t>
  </si>
  <si>
    <t>27.5.398</t>
  </si>
  <si>
    <t>Salem Hills High School</t>
  </si>
  <si>
    <t>150 N Skyhawk Blvd, Salem, UT 84653</t>
  </si>
  <si>
    <t>27.5.399</t>
  </si>
  <si>
    <t xml:space="preserve">Spanish Fork Junior High School </t>
  </si>
  <si>
    <t>Construction Address:  600 S 820 E, Spanish Fork, UT  84660</t>
  </si>
  <si>
    <t>Ogden City School District</t>
  </si>
  <si>
    <t>27.5.400</t>
  </si>
  <si>
    <t>Adult Education Services (fka James Madison ES)</t>
  </si>
  <si>
    <t>2563 Monroe Blvd, Ogden, UT 84401</t>
  </si>
  <si>
    <t>Ogden School District Data Center, 956 20th St, Ogden, UT 84401</t>
  </si>
  <si>
    <t>27.5.401</t>
  </si>
  <si>
    <t>Heritage Elementary School</t>
  </si>
  <si>
    <t>373 S 150 W, Ogden, UT 84404</t>
  </si>
  <si>
    <t>27.5.402</t>
  </si>
  <si>
    <t>Highland Junior High School</t>
  </si>
  <si>
    <t>325 Gramercy Ave, Ogden, UT 84404</t>
  </si>
  <si>
    <t>27.5.403</t>
  </si>
  <si>
    <t>550 Canfield Dr, Ogden, UT 84404</t>
  </si>
  <si>
    <t>27.5.404</t>
  </si>
  <si>
    <t>Mound Fort Junior High School</t>
  </si>
  <si>
    <t>1400 Mound Fort Dr, Ogden, UT 84404</t>
  </si>
  <si>
    <t>27.5.405</t>
  </si>
  <si>
    <t>Mount Ogden Junior High School</t>
  </si>
  <si>
    <t>3260 Harrison Blvd, Ogden, UT 84403</t>
  </si>
  <si>
    <t>27.5.406</t>
  </si>
  <si>
    <t xml:space="preserve">New Bridge School  </t>
  </si>
  <si>
    <t>2150 Jefferson Ave, Odgen, UT 84401</t>
  </si>
  <si>
    <t>27.5.407</t>
  </si>
  <si>
    <t>375 Goddard St, Ogden, UT 84401</t>
  </si>
  <si>
    <t>27.5.408</t>
  </si>
  <si>
    <t xml:space="preserve">Ogden Technical High School (fka George Washington High School-Monroe Blvd) </t>
  </si>
  <si>
    <t>164 N Tech College Cir, Ogden, UT  84044 (fka 145 Monroe Blvd, Ogden, UT 84404)</t>
  </si>
  <si>
    <t>27.5.409</t>
  </si>
  <si>
    <t>Shadow Valley Elementary School</t>
  </si>
  <si>
    <t>4911 S 1500 E, Ogden, UT 84403</t>
  </si>
  <si>
    <t>27.5.410</t>
  </si>
  <si>
    <t>Wasatch Elementary School</t>
  </si>
  <si>
    <t>3370 Polk Ave, Ogden, UT 84403</t>
  </si>
  <si>
    <t>27.5.411</t>
  </si>
  <si>
    <t>Weber Valley Youth Center (Annex of  Malan's Peak High School 235468.1)</t>
  </si>
  <si>
    <t>1305 S 700 W, Ogden, UT 84404</t>
  </si>
  <si>
    <t>Other</t>
  </si>
  <si>
    <t>27.5.412</t>
  </si>
  <si>
    <t>Mountain America Exhibition Center</t>
  </si>
  <si>
    <t>9575 State St, Sandy, UT 84070</t>
  </si>
  <si>
    <t>27.5.413</t>
  </si>
  <si>
    <t>Promise South Salt Lake</t>
  </si>
  <si>
    <t>2531 S 400 E, Salt Lake City, UT 84115</t>
  </si>
  <si>
    <t>27.5.414</t>
  </si>
  <si>
    <t>Utah's Hogle Zoo</t>
  </si>
  <si>
    <t>2600 E Sunnyside Ave, Salt Lake City, UT  84108</t>
  </si>
  <si>
    <t>Out of Bandwidth Management</t>
  </si>
  <si>
    <t>27.5.415</t>
  </si>
  <si>
    <t>Uintah Basin Tech College - Roosevelt</t>
  </si>
  <si>
    <t>1100 E Lagoon St, Roosevelt, UT  84066</t>
  </si>
  <si>
    <t>N/A - Circuit required to connect to Host location at Utah Valley University Orem Location</t>
  </si>
  <si>
    <t>10 Mbps</t>
  </si>
  <si>
    <t xml:space="preserve">Expired - Vendor Diversity Required </t>
  </si>
  <si>
    <t>27.5.416</t>
  </si>
  <si>
    <t>Utah State University Extension (USU) Vernal</t>
  </si>
  <si>
    <t>320 N Aggie Blvd, Vernal, UT  84078</t>
  </si>
  <si>
    <t>27.5.417</t>
  </si>
  <si>
    <t>Utah Valley University (UVU)</t>
  </si>
  <si>
    <t>800 W University Pkwy, Orem, UT  84058</t>
  </si>
  <si>
    <t>27.5.418</t>
  </si>
  <si>
    <t>OWTECH</t>
  </si>
  <si>
    <t>27.5.419</t>
  </si>
  <si>
    <t>Ogden Weber Technical College Main Campus</t>
  </si>
  <si>
    <t>200 N Washington Blvd, Ogden, UT 84404</t>
  </si>
  <si>
    <t>Rebuild - New Bldg install to Data Center Second Floor of Building</t>
  </si>
  <si>
    <t>27.5.420</t>
  </si>
  <si>
    <t>Ecker Hill Middle School</t>
  </si>
  <si>
    <t>2465 W Kilby Rd, Park City, UT 84098</t>
  </si>
  <si>
    <t>Park City School District Office, 2700 Kearns Blvd, Park City, UT 84060</t>
  </si>
  <si>
    <t xml:space="preserve">10 Gbps </t>
  </si>
  <si>
    <t>27.5.421</t>
  </si>
  <si>
    <t>Jeremy Ranch Elementary School</t>
  </si>
  <si>
    <t>3050 W Rasmussen Rd, Park City, UT 84098</t>
  </si>
  <si>
    <t>27.5.422</t>
  </si>
  <si>
    <t>Parley's Park Elementary School</t>
  </si>
  <si>
    <t>4600 N Silver Springs Dr, Park City, UT 84098</t>
  </si>
  <si>
    <t>27.5.423</t>
  </si>
  <si>
    <t>Trailside Elementary School</t>
  </si>
  <si>
    <t>5700 Trailside Dr, Park City, UT 84098</t>
  </si>
  <si>
    <t>Private</t>
  </si>
  <si>
    <t>27.5.424</t>
  </si>
  <si>
    <t>Columbus Community Center</t>
  </si>
  <si>
    <t>3495 S West Temple St, Salt Lake City, UT 84115</t>
  </si>
  <si>
    <t>27.5.425</t>
  </si>
  <si>
    <t>Intermountain Christian School</t>
  </si>
  <si>
    <t>6515 S Lion Ln, Salt Lake City, UT 84121</t>
  </si>
  <si>
    <t>27.5.426</t>
  </si>
  <si>
    <t>Saint Francis Xavier Catholic High School</t>
  </si>
  <si>
    <t>4501 W 5215 S, Kearns, UT 84118</t>
  </si>
  <si>
    <t>27.5.427</t>
  </si>
  <si>
    <t>Saint Olaf Catholic School</t>
  </si>
  <si>
    <t>1793 Orchard Dr, Bountiful, UT 84010</t>
  </si>
  <si>
    <t>27.5.428</t>
  </si>
  <si>
    <t>US Ski and Snowboard</t>
  </si>
  <si>
    <t>600 Round Valley Dr, Park City, UT 84060</t>
  </si>
  <si>
    <t>Rural Utah Head Start</t>
  </si>
  <si>
    <t>27.5.429</t>
  </si>
  <si>
    <t>Carbon County Head Start Center</t>
  </si>
  <si>
    <t>1375 S 100 E, Price, UT 84501</t>
  </si>
  <si>
    <t>Salt Lake City Library System</t>
  </si>
  <si>
    <t>27.5.430</t>
  </si>
  <si>
    <t>Anderson / Foothill Library</t>
  </si>
  <si>
    <t>1135 S 2100 E, Salt Lake City, UT 84108</t>
  </si>
  <si>
    <t>Salt Lake City Public Library Branch (Main), 210 E 400 S, Salt Lake City, UT 84111</t>
  </si>
  <si>
    <t>27.5.431</t>
  </si>
  <si>
    <t>Chapman Branch Library</t>
  </si>
  <si>
    <t>577 S 900 W, Salt Lake City, UT 84104</t>
  </si>
  <si>
    <t>27.5.432</t>
  </si>
  <si>
    <t>Day Riverside Branch Library</t>
  </si>
  <si>
    <t>1575 W 1000 N, Salt Lake City, UT 84116</t>
  </si>
  <si>
    <t>27.5.433</t>
  </si>
  <si>
    <t>Glendale Branch Library</t>
  </si>
  <si>
    <t>1375 S Concord St (1240 W), Salt Lake City, UT  84104</t>
  </si>
  <si>
    <t>27.5.434</t>
  </si>
  <si>
    <t>Marmalade Branch Library</t>
  </si>
  <si>
    <t>280 W 500 N, Salt Lake City, UT 84103</t>
  </si>
  <si>
    <t>27.5.435</t>
  </si>
  <si>
    <t>Salt Lake City Public Library Branch (Main)</t>
  </si>
  <si>
    <t>210 E 400 S, Salt Lake City, UT 84111</t>
  </si>
  <si>
    <t>27.5.436</t>
  </si>
  <si>
    <t>Sprague Branch Library</t>
  </si>
  <si>
    <t>2131 S 1100 E, Salt Lake City, UT  84106</t>
  </si>
  <si>
    <t>27.5.437</t>
  </si>
  <si>
    <t>Sweet Branch Library</t>
  </si>
  <si>
    <t>455 F St, Salt Lake City, UT 84103</t>
  </si>
  <si>
    <t>Salt Lake City School District</t>
  </si>
  <si>
    <t>27.5.438</t>
  </si>
  <si>
    <t>Backman Elementary School</t>
  </si>
  <si>
    <t>601 N 1500 W, Salt Lake City, UT 84116</t>
  </si>
  <si>
    <t>27.5.439</t>
  </si>
  <si>
    <t>Beacon Heights Elementary School</t>
  </si>
  <si>
    <t>1850 S 2500 E, Salt Lake City, UT 84108</t>
  </si>
  <si>
    <t>27.5.440</t>
  </si>
  <si>
    <t>Bennion Office (FKA M Lynn Bennion ES)</t>
  </si>
  <si>
    <t>429 S 800 E, Salt Lake City, UT 84102</t>
  </si>
  <si>
    <t>27.5.441</t>
  </si>
  <si>
    <t>Bonneville Elementary School</t>
  </si>
  <si>
    <t>1145 S 1900 E, Salt Lake City, UT 84108</t>
  </si>
  <si>
    <t>27.5.442</t>
  </si>
  <si>
    <t>Clayton Middle School</t>
  </si>
  <si>
    <t>1470 S 1900 E, Salt Lake City, UT 84108</t>
  </si>
  <si>
    <t>27.5.443</t>
  </si>
  <si>
    <t>Dilworth Elementary School</t>
  </si>
  <si>
    <t>1953 S 2100 E, Salt Lake City, UT 84108</t>
  </si>
  <si>
    <t>27.5.444</t>
  </si>
  <si>
    <t>Edison Elementary School</t>
  </si>
  <si>
    <t>430 S Cheyenne St, Salt Lake City, UT 84104</t>
  </si>
  <si>
    <t>27.5.445</t>
  </si>
  <si>
    <t>Emerson Elementary School</t>
  </si>
  <si>
    <t>1017 E Harrison Ave, Salt Lake City, UT 84105</t>
  </si>
  <si>
    <t>27.5.446</t>
  </si>
  <si>
    <t>Ensign Elementary School</t>
  </si>
  <si>
    <t>775 E 12th Ave, Salt Lake City, UT 84103</t>
  </si>
  <si>
    <t>27.5.447</t>
  </si>
  <si>
    <t>1810 W 900  N, Salt Lake City, UT 84116</t>
  </si>
  <si>
    <t>27.5.448</t>
  </si>
  <si>
    <t>Franklin Elementary School</t>
  </si>
  <si>
    <t>1115 W 300 S, Salt Lake City, UT 84104</t>
  </si>
  <si>
    <t>27.5.449</t>
  </si>
  <si>
    <t xml:space="preserve">Glendale Middle School </t>
  </si>
  <si>
    <t>1430 W Andrew Ave, Salt Lake City, UT 84104</t>
  </si>
  <si>
    <t>27.5.450</t>
  </si>
  <si>
    <t>Hawthorne Office (FKA Hawthorne Elementary School)</t>
  </si>
  <si>
    <t>1675 S 600 E, Salt Lake City, UT 84105</t>
  </si>
  <si>
    <t>27.5.451</t>
  </si>
  <si>
    <t>Highland Park Elementary School</t>
  </si>
  <si>
    <t>1738 E 2700 S, Salt Lake City, UT 84106</t>
  </si>
  <si>
    <t>27.5.452</t>
  </si>
  <si>
    <t>Hillside Middle School</t>
  </si>
  <si>
    <t>1825 S Nevada St, Salt Lake City, UT 84108</t>
  </si>
  <si>
    <t>27.5.453</t>
  </si>
  <si>
    <t>Horizonte Instruction &amp; Training Center</t>
  </si>
  <si>
    <t>1234 S Main St, Salt Lake City, UT 84101</t>
  </si>
  <si>
    <t>27.5.454</t>
  </si>
  <si>
    <t>Indian Hills Elementary School</t>
  </si>
  <si>
    <t>2496 E St Mary's Dr, Salt Lake City, UT 84108</t>
  </si>
  <si>
    <t>27.5.455</t>
  </si>
  <si>
    <t>Jackson Office (fka Jackson Elementary School)</t>
  </si>
  <si>
    <t>750 W 200 N, Salt Lake City, UT 84116</t>
  </si>
  <si>
    <t>27.5.456</t>
  </si>
  <si>
    <t>Liberty Elementary School</t>
  </si>
  <si>
    <t>1085 S Roberta St, Salt Lake City, UT 84111</t>
  </si>
  <si>
    <t>27.5.457</t>
  </si>
  <si>
    <t>Meadowlark Elementary School</t>
  </si>
  <si>
    <t>497 N Morton Dr, Salt Lake City, UT 84116</t>
  </si>
  <si>
    <t>27.5.458</t>
  </si>
  <si>
    <t>Mountain View Elementary School</t>
  </si>
  <si>
    <t>1380 S Navajo St, Salt Lake City, UT 84104</t>
  </si>
  <si>
    <t>27.5.459</t>
  </si>
  <si>
    <t>Newman Elementary School</t>
  </si>
  <si>
    <t>1269 N Colorado St, Salt Lake City, UT 84116</t>
  </si>
  <si>
    <t>27.5.460</t>
  </si>
  <si>
    <t>Nibley Park Elementary School</t>
  </si>
  <si>
    <t>2785 S 800 E, Salt Lake City, UT 84106</t>
  </si>
  <si>
    <t>27.5.461</t>
  </si>
  <si>
    <t>North Star Elementary School</t>
  </si>
  <si>
    <t>1545 N Morton Dr, Salt Lake City, UT 84116</t>
  </si>
  <si>
    <t>27.5.462</t>
  </si>
  <si>
    <t>Northwest Middle School</t>
  </si>
  <si>
    <t>1730 W 1700 N, Salt Lake City, UT 84116</t>
  </si>
  <si>
    <t>27.5.463</t>
  </si>
  <si>
    <t>Parkview Elementary School</t>
  </si>
  <si>
    <t>970 S Emery St, Salt Lake City, UT 84104</t>
  </si>
  <si>
    <t>27.5.464</t>
  </si>
  <si>
    <t>Riley Office (fka Riley Elementary School)</t>
  </si>
  <si>
    <t>1410 S 800 W, Salt Lake City, UT 84104</t>
  </si>
  <si>
    <t>27.5.465</t>
  </si>
  <si>
    <t>Rose Park Elementary School</t>
  </si>
  <si>
    <t>1105 W 1000 N, Salt Lake City, UT 84116</t>
  </si>
  <si>
    <t>27.5.466</t>
  </si>
  <si>
    <t>Salt Lake Center for Science Education-Bryant</t>
  </si>
  <si>
    <t>40 S 800 E, Salt Lake City, UT 84102</t>
  </si>
  <si>
    <t>27.5.467</t>
  </si>
  <si>
    <t>Salt Lake City School District Transportation Office</t>
  </si>
  <si>
    <t>1745 W 1700 S, Salt Lake City, UT 84104</t>
  </si>
  <si>
    <t>27.5.468</t>
  </si>
  <si>
    <t>Uintah Elementary School</t>
  </si>
  <si>
    <t>1571 E 1300 S, Salt Lake City, UT 84105</t>
  </si>
  <si>
    <t>27.5.469</t>
  </si>
  <si>
    <t>30 R St, Salt Lake City, UT 84103</t>
  </si>
  <si>
    <t>27.5.470</t>
  </si>
  <si>
    <t>Washington Elementary School</t>
  </si>
  <si>
    <t>420 N 200 W, Salt Lake City, UT 84103</t>
  </si>
  <si>
    <t>27.5.471</t>
  </si>
  <si>
    <t>1600 S 300 E, Salt Lake City, UT 84115</t>
  </si>
  <si>
    <t>Salt Lake Community Action Head  Start (FKA Utah Community Action Head Start)</t>
  </si>
  <si>
    <t>27.5.472</t>
  </si>
  <si>
    <t>Salt Lake Community Center Head Start</t>
  </si>
  <si>
    <t>2531 S 400 E, South Salt Lake, UT 84115</t>
  </si>
  <si>
    <t>Shriver Head Start Center, 1307 S 900 W, Salt Lake City, UT 84104</t>
  </si>
  <si>
    <t>27.5.473</t>
  </si>
  <si>
    <t>Pleasant Green Head Start</t>
  </si>
  <si>
    <t>3270 S 8400 W, Magna, UT  84044</t>
  </si>
  <si>
    <t>27.5.474</t>
  </si>
  <si>
    <t>UKids - Sunnyside</t>
  </si>
  <si>
    <t>1955 E Sunnyside Ave, Bldg 785,  Salt Lake City, UT  84108</t>
  </si>
  <si>
    <t>Salt Lake County Library System</t>
  </si>
  <si>
    <t>27.5.475</t>
  </si>
  <si>
    <t>Salt Lake County Library CRS Operations</t>
  </si>
  <si>
    <t>662 Commerce Park Drive,  Midvale, UT  84047</t>
  </si>
  <si>
    <t>West Jordan Main Library, 8030 S 1825 W, West Jordan, UT  84088</t>
  </si>
  <si>
    <t>San Juan School District</t>
  </si>
  <si>
    <t>27.5.476</t>
  </si>
  <si>
    <t>Albert R Lyman Middle School</t>
  </si>
  <si>
    <t>535 N 100 E, Blanding, UT 84511</t>
  </si>
  <si>
    <t>San Juan School District Office, 200 N Main St, Blanding, UT 84511</t>
  </si>
  <si>
    <t>27.5.477</t>
  </si>
  <si>
    <t>La Sal Elementary School</t>
  </si>
  <si>
    <t>State Hwy 46, La Sal, UT 84530</t>
  </si>
  <si>
    <t>San Juan School District Heritage Language Resource Center, 28 W 200 N, Blanding, UT 84511</t>
  </si>
  <si>
    <t>27.5.478</t>
  </si>
  <si>
    <t>Monticello Elementary School</t>
  </si>
  <si>
    <t>197 N 200 W, Monticello, UT 84535</t>
  </si>
  <si>
    <t>27.5.479</t>
  </si>
  <si>
    <t>Monticello High School</t>
  </si>
  <si>
    <t>148 S 200 W, Monticello, UT 84535</t>
  </si>
  <si>
    <t>Sevier School District</t>
  </si>
  <si>
    <t>27.5.480</t>
  </si>
  <si>
    <t>Central Utah Youth Center (ANNEX of Cedar Ridge High School 96902.1)</t>
  </si>
  <si>
    <t>449 N Hwy 89, Richfield, UT 84701</t>
  </si>
  <si>
    <t>Sevier School District Office, 180 E 600 N, Richfield, UT 84701</t>
  </si>
  <si>
    <t>27.5.481</t>
  </si>
  <si>
    <t>Koosharam Elementary School</t>
  </si>
  <si>
    <t>75 E Center St, Koosharem, UT 84744</t>
  </si>
  <si>
    <t>27.5.482</t>
  </si>
  <si>
    <t>North Sevier High School</t>
  </si>
  <si>
    <t>350 W 400 N, Salina, UT 84654</t>
  </si>
  <si>
    <t>27.5.483</t>
  </si>
  <si>
    <t>180 E 600 N, Richfield, UT 84701</t>
  </si>
  <si>
    <t>27.5.484</t>
  </si>
  <si>
    <t>South Sevier High School</t>
  </si>
  <si>
    <t>430 W 100 S, Monroe, UT 84754</t>
  </si>
  <si>
    <t>Southern Utah University Head Start</t>
  </si>
  <si>
    <t>27.5.485</t>
  </si>
  <si>
    <t>Washington Head Start Center</t>
  </si>
  <si>
    <t>196 E Telegraph St, Washington, UT  84780</t>
  </si>
  <si>
    <t>Southwest Educational Development Center SEDC</t>
  </si>
  <si>
    <t>27.5.486</t>
  </si>
  <si>
    <t>Southwest Educational Development Center SEDC (Cedar City High School)</t>
  </si>
  <si>
    <t>520 W 800 S, Cedar City, UT 84720</t>
  </si>
  <si>
    <t xml:space="preserve">Southern Utah University (SUU), Electronics Learning Center Bldg, Second Fl Rm Access, 351 W University Blvd, Cedar City, UT 84720 </t>
  </si>
  <si>
    <t>Timpanogos School District</t>
  </si>
  <si>
    <t>27.5.487</t>
  </si>
  <si>
    <t>Silver Peak/TTEC (fka Sharon Elementary School)</t>
  </si>
  <si>
    <t>525 N 400 E, Orem, UT 84057</t>
  </si>
  <si>
    <t xml:space="preserve">Lindon Support Center, 490 N State Street, Lindon, UT 84042  </t>
  </si>
  <si>
    <t>Expiring - Old Sharon Elementary - Changing to Special Education Site - Rebidding for E-Rate Purposes  - New Aggregation</t>
  </si>
  <si>
    <t>Tooele County School District</t>
  </si>
  <si>
    <t>27.5.488</t>
  </si>
  <si>
    <t>Clarke N. Johnsen Junior High School</t>
  </si>
  <si>
    <t>2152 N 400 W, Tooele, UT 84074</t>
  </si>
  <si>
    <t>Tooele School District Office, 92 S Lodestone Way, Tooele 84074</t>
  </si>
  <si>
    <t>27.5.489</t>
  </si>
  <si>
    <t>1600 N Broadway, Tooele, UT 84074</t>
  </si>
  <si>
    <t>27.5.490</t>
  </si>
  <si>
    <t>Grantsville Elementary School</t>
  </si>
  <si>
    <t>50 S Park St, Grantsville, UT 84029</t>
  </si>
  <si>
    <t>27.5.491</t>
  </si>
  <si>
    <t>Grantsville Junior High School</t>
  </si>
  <si>
    <t>318 S Hale St, Grantsville, UT 84029</t>
  </si>
  <si>
    <t>27.5.492</t>
  </si>
  <si>
    <t>Middle Canyon Elementary School</t>
  </si>
  <si>
    <t>751 E 1000 N, Tooele, UT 84074</t>
  </si>
  <si>
    <t>27.5.493</t>
  </si>
  <si>
    <t>Northlake Elementary School</t>
  </si>
  <si>
    <t>268 N Coleman St, Tooele, UT 84074</t>
  </si>
  <si>
    <t>27.5.494</t>
  </si>
  <si>
    <t>Ophir Canyon Education Center</t>
  </si>
  <si>
    <t>8529 Ophir Canyon Rd, Ophir, UT  84071</t>
  </si>
  <si>
    <t>27.5.495</t>
  </si>
  <si>
    <t>Overlake Elementary School</t>
  </si>
  <si>
    <t>2052 N 170 W, Tooele, UT 84074</t>
  </si>
  <si>
    <t>27.5.496</t>
  </si>
  <si>
    <t>Rose Springs Elementary School</t>
  </si>
  <si>
    <t>5349 N Insbrook Pl, Tooele, UT 84074</t>
  </si>
  <si>
    <t>27.5.497</t>
  </si>
  <si>
    <t>Settlement Canyon Elementary School</t>
  </si>
  <si>
    <t>935 West Timpie Rd, Tooele, UT 84074</t>
  </si>
  <si>
    <t>27.5.498</t>
  </si>
  <si>
    <t>Stansbury Park Elementary School</t>
  </si>
  <si>
    <t>485 Country Club Dr, Stansbury, UT 84074</t>
  </si>
  <si>
    <t>27.5.499</t>
  </si>
  <si>
    <t>Sterling Elementary School</t>
  </si>
  <si>
    <t xml:space="preserve">135 S 7th St, Tooele, UT 84074 </t>
  </si>
  <si>
    <t>27.5.500</t>
  </si>
  <si>
    <t>Tooele Junior High School</t>
  </si>
  <si>
    <t>411 W Vine St, Tooele, UT 84074</t>
  </si>
  <si>
    <t>27.5.501</t>
  </si>
  <si>
    <t>Twenty Wells Elementary School</t>
  </si>
  <si>
    <t>636 E Nygreen St, Grantsville, UT 84029</t>
  </si>
  <si>
    <t>27.5.502</t>
  </si>
  <si>
    <t>West Elementary School</t>
  </si>
  <si>
    <t>451 W 300 S, Tooele, UT 84074</t>
  </si>
  <si>
    <t>27.5.503</t>
  </si>
  <si>
    <t>Willow Elementary School</t>
  </si>
  <si>
    <t>439 S Willow St, Grantsville, UT 84029</t>
  </si>
  <si>
    <t>Tribal Library</t>
  </si>
  <si>
    <t>27.5.504</t>
  </si>
  <si>
    <t>Aneth Library</t>
  </si>
  <si>
    <t xml:space="preserve">Highway 162, Mile Post 30, Aneth, UT  84510   </t>
  </si>
  <si>
    <t>27.5.505</t>
  </si>
  <si>
    <t>Northwestern Band of the Shoshone Nation (NWBSN) Tribal Library</t>
  </si>
  <si>
    <t>2575 Commerce Way, Ogden, UT 84401</t>
  </si>
  <si>
    <t>Uintah School District</t>
  </si>
  <si>
    <t>27.5.506</t>
  </si>
  <si>
    <t>Ashley Elementary School</t>
  </si>
  <si>
    <t>350 N 1150 W, Vernal, UT 84078</t>
  </si>
  <si>
    <t>Data Center, 67 N Vernal Ave, Vernal, UT 84078</t>
  </si>
  <si>
    <t>USDB</t>
  </si>
  <si>
    <t>27.5.507</t>
  </si>
  <si>
    <t>Jean Massieu School For the Deaf &amp; the Blind (SLC) (Annex 232882.3)</t>
  </si>
  <si>
    <t>1655 E 3300 S, Salt Lake City, UT 84106</t>
  </si>
  <si>
    <t>27.5.508</t>
  </si>
  <si>
    <t>Utah School for the Deaf &amp; the Blind (Ogden)</t>
  </si>
  <si>
    <t>742 Harrison Blvd, Ogden, UT 84404</t>
  </si>
  <si>
    <t>UT State Office</t>
  </si>
  <si>
    <t>27.5.509</t>
  </si>
  <si>
    <t>USOR - Div of Rehab Services</t>
  </si>
  <si>
    <t>5709 S 1500 W, Salt Lake City, UT 84123</t>
  </si>
  <si>
    <t>UT Center for Assistive Tech, 595 W 500 S, Salt Lake City, UT84104</t>
  </si>
  <si>
    <t>Ute Indian Tribe Library System-Uintah and Ouray Reservation</t>
  </si>
  <si>
    <t>27.5.510</t>
  </si>
  <si>
    <t>Myton Library</t>
  </si>
  <si>
    <t>130 S 100 E, Myton, UT 84052</t>
  </si>
  <si>
    <t>Uintah Basin Technical College, 1100 E Lagoon St, Roosevelt, UT 84066</t>
  </si>
  <si>
    <t>Rename - Rebid for E-Rate Purposes</t>
  </si>
  <si>
    <t>27.5.511</t>
  </si>
  <si>
    <t>Randlett Library</t>
  </si>
  <si>
    <t>10190 E 4750 S, Randlett, UT 84063</t>
  </si>
  <si>
    <t>Rename &amp; Address Correction - Rebid for E-Rate Purposes</t>
  </si>
  <si>
    <t>27.5.512</t>
  </si>
  <si>
    <t>Ute Indian Tribe Library - Fort Duchesne</t>
  </si>
  <si>
    <t>988 E 7500 S, Fort Duchesne, UT  84026</t>
  </si>
  <si>
    <t>27.5.513</t>
  </si>
  <si>
    <t>White Rocks Library</t>
  </si>
  <si>
    <t>11500 N Whiterocks Hwy (3750 E), Whiterocks, UT 84085</t>
  </si>
  <si>
    <t>Washington County Library System</t>
  </si>
  <si>
    <t>27.5.514</t>
  </si>
  <si>
    <t>Springdale Branch Library</t>
  </si>
  <si>
    <t>126 Lion Blvd, Springdale, UT 84767</t>
  </si>
  <si>
    <t>Washington County School District</t>
  </si>
  <si>
    <t>27.5.515</t>
  </si>
  <si>
    <t>Arrowhead Elementary School</t>
  </si>
  <si>
    <t>545 Arrowhead Trail, Santa Clara, UT 84765</t>
  </si>
  <si>
    <t>Washington County School District Tech Bldg, 934 S 100 E, Saint George, UT 84770</t>
  </si>
  <si>
    <t>27.5.516</t>
  </si>
  <si>
    <t>Bloomington Elementary School</t>
  </si>
  <si>
    <t>425 Man of War Rd, Saint George, UT 84790</t>
  </si>
  <si>
    <t>27.5.517</t>
  </si>
  <si>
    <t>Bloomington Hills Elementary School</t>
  </si>
  <si>
    <t>919 E Brigham Rd, Saint George, UT 84790</t>
  </si>
  <si>
    <t>27.5.518</t>
  </si>
  <si>
    <t>Coral Canyon Elementary School</t>
  </si>
  <si>
    <t>3435 E Canyon Crest Ave, Washington, UT 84780</t>
  </si>
  <si>
    <t>27.5.519</t>
  </si>
  <si>
    <t>Crimson Cliffs High School</t>
  </si>
  <si>
    <t>4430 S Crimsom Cliffs Way, Washington, UT 84780</t>
  </si>
  <si>
    <t>27.5.520</t>
  </si>
  <si>
    <t>Crimson Cliffs Middle School</t>
  </si>
  <si>
    <t>4280 S Crimson Way, Washington, UT 84780</t>
  </si>
  <si>
    <t>27.5.521</t>
  </si>
  <si>
    <t>Desert Hills High School</t>
  </si>
  <si>
    <t>828 E Desert Hills Dr, Saint George, UT 84790</t>
  </si>
  <si>
    <t>27.5.522</t>
  </si>
  <si>
    <t>Desert Hills Intermediate  (fka Sunrise Ridge Intermediate School)</t>
  </si>
  <si>
    <t>3167 S 2350 E, Saint George, UT 84790</t>
  </si>
  <si>
    <t>27.5.523</t>
  </si>
  <si>
    <t>Desert Hills Middle School</t>
  </si>
  <si>
    <t>936 E Desert Hills Dr, Saint George, UT 84790</t>
  </si>
  <si>
    <t>Hurricane High School, 345 W Tiger Blvd, Hurricane, UT 84737</t>
  </si>
  <si>
    <t xml:space="preserve">Upgrade   </t>
  </si>
  <si>
    <t>27.5.524</t>
  </si>
  <si>
    <t>Diamond Valley Elementary School</t>
  </si>
  <si>
    <t>1411 W Diamond Valley Dr, Saint George, UT 84770</t>
  </si>
  <si>
    <t>27.5.525</t>
  </si>
  <si>
    <t>Dixie High School</t>
  </si>
  <si>
    <t>350 E 700 S, Saint George, UT 84770</t>
  </si>
  <si>
    <t>27.5.526</t>
  </si>
  <si>
    <t>Dixie Intermediate (fka Tonaquint Intermediate School)</t>
  </si>
  <si>
    <t>1210 W Curly Hollow Dr, Saint George, UT 84770</t>
  </si>
  <si>
    <t>27.5.527</t>
  </si>
  <si>
    <t>747 E Riverside Dr, Saint George, UT 84790</t>
  </si>
  <si>
    <t>27.5.528</t>
  </si>
  <si>
    <t>Horizon Elementary School</t>
  </si>
  <si>
    <t>1970 S Arabian Way, Washington, UT 84780</t>
  </si>
  <si>
    <t>27.5.529</t>
  </si>
  <si>
    <t xml:space="preserve">Hurricane High School </t>
  </si>
  <si>
    <t>345 W Tiger Blvd, Hurricane, UT 84737</t>
  </si>
  <si>
    <t>27.5.530</t>
  </si>
  <si>
    <t>Hurricane Intermediate School</t>
  </si>
  <si>
    <t>1325 S 700 W, Hurricane, UT 84737</t>
  </si>
  <si>
    <t>27.5.531</t>
  </si>
  <si>
    <t>La Verkin Elementary School</t>
  </si>
  <si>
    <t>51 W Center St, LaVerkin, UT 84745</t>
  </si>
  <si>
    <t>27.5.532</t>
  </si>
  <si>
    <t>Legacy Elementary School</t>
  </si>
  <si>
    <t>280 E 100 S, Saint George, UT 84770</t>
  </si>
  <si>
    <t>27.5.533</t>
  </si>
  <si>
    <t>Little Valley Elementary School</t>
  </si>
  <si>
    <t>2330 E Horseman Park Dr, Saint George, UT 84790</t>
  </si>
  <si>
    <t>27.5.534</t>
  </si>
  <si>
    <t>Majestic Fields Elementary School</t>
  </si>
  <si>
    <t>675 E Majestic Dr, Washington, UT 84780</t>
  </si>
  <si>
    <t>27.5.535</t>
  </si>
  <si>
    <t>Millcreek High School</t>
  </si>
  <si>
    <t>2410 E Riverside Dr, Saint George, UT 84790</t>
  </si>
  <si>
    <t>27.5.536</t>
  </si>
  <si>
    <t>Panorama Elementary School</t>
  </si>
  <si>
    <t>301 N 2200 E, Saint George, UT 84790</t>
  </si>
  <si>
    <t>27.5.537</t>
  </si>
  <si>
    <t>Paradise Canyon Elementary School (fka Dixie Sun Elementary School)</t>
  </si>
  <si>
    <t>1795 W 1230 N, Saint George, UT 84770</t>
  </si>
  <si>
    <t>27.5.538</t>
  </si>
  <si>
    <t>Pine View High School</t>
  </si>
  <si>
    <t>2850 E 750 N, Saint George, UT 84790</t>
  </si>
  <si>
    <t>27.5.539</t>
  </si>
  <si>
    <t>Pine View Intermediate School  (fka Fossil Ridge Intermediate School)</t>
  </si>
  <si>
    <t>383 S Mall Dr, Saint George, UT 84790</t>
  </si>
  <si>
    <t>27.5.540</t>
  </si>
  <si>
    <t>Pine View Middle School</t>
  </si>
  <si>
    <t>2145 E 130 N, Saint George, UT 84790</t>
  </si>
  <si>
    <t>27.5.541</t>
  </si>
  <si>
    <t>Post High School (fka Coral Cliffs Elementary School)</t>
  </si>
  <si>
    <t>2040 W 2000 N, Saint George, UT 84770</t>
  </si>
  <si>
    <t>27.5.542</t>
  </si>
  <si>
    <t>27.5.543</t>
  </si>
  <si>
    <t>Red Mountain Elementary School</t>
  </si>
  <si>
    <t>263 E 200 S, Ivins, UT 84738</t>
  </si>
  <si>
    <t>27.5.544</t>
  </si>
  <si>
    <t>27.5.545</t>
  </si>
  <si>
    <t>Sandstone Elementary School</t>
  </si>
  <si>
    <t>850 N 2450 E, Saint George, UT 84790</t>
  </si>
  <si>
    <t>27.5.546</t>
  </si>
  <si>
    <t>Santa Clara Elementary School</t>
  </si>
  <si>
    <t>2950 W Crestview Dr, Saint George, UT 84765</t>
  </si>
  <si>
    <t>27.5.547</t>
  </si>
  <si>
    <t>Snow Canyon High School</t>
  </si>
  <si>
    <t>1385 N Lava Flow Dr, Saint George, UT 84770</t>
  </si>
  <si>
    <t>27.5.548</t>
  </si>
  <si>
    <t>Snow Canyon Middle School</t>
  </si>
  <si>
    <t>1215 N Lava Flow Dr, Saint George, UT  84770</t>
  </si>
  <si>
    <t>Rebuild to new building</t>
  </si>
  <si>
    <t>27.5.549</t>
  </si>
  <si>
    <t>Southwest High School</t>
  </si>
  <si>
    <t>75 W Tabernacle St, Saint George, UT  84770</t>
  </si>
  <si>
    <t>27.5.550</t>
  </si>
  <si>
    <t>27.5.551</t>
  </si>
  <si>
    <t>Sunset Elementary School</t>
  </si>
  <si>
    <t>495 N Westridge Dr, Saint George, UT 84770</t>
  </si>
  <si>
    <t>27.5.552</t>
  </si>
  <si>
    <t>300 N 300 E, Washington, UT 84780</t>
  </si>
  <si>
    <t>27.5.553</t>
  </si>
  <si>
    <t>Washington School District Transportation Bldg</t>
  </si>
  <si>
    <t>855 E Brigham Rd., Saint George, UT 84790</t>
  </si>
  <si>
    <t>27.5.554</t>
  </si>
  <si>
    <t>Washington School District Woodward Bldg</t>
  </si>
  <si>
    <t>Wayne County School District</t>
  </si>
  <si>
    <t>27.5.555</t>
  </si>
  <si>
    <t>Hanksville Elementary School</t>
  </si>
  <si>
    <t>48 S Center, Hanksville, UT  84734</t>
  </si>
  <si>
    <t>Expiring - New Aggregation</t>
  </si>
  <si>
    <t>27.5.556</t>
  </si>
  <si>
    <t>Loa Elementary School</t>
  </si>
  <si>
    <t>27.5.557</t>
  </si>
  <si>
    <t>Wayne County School District Office</t>
  </si>
  <si>
    <t>75 N Center St, Bicknell, UT  84715</t>
  </si>
  <si>
    <t>New District Office Address</t>
  </si>
  <si>
    <t>27.5.558</t>
  </si>
  <si>
    <t>New - Upgrade to New District Office Address</t>
  </si>
  <si>
    <t>27.5.559</t>
  </si>
  <si>
    <t>Wayne High School</t>
  </si>
  <si>
    <t>265 N 400 W, Bicknell, UT  84715</t>
  </si>
  <si>
    <t>Weber County Library</t>
  </si>
  <si>
    <t>27.5.560</t>
  </si>
  <si>
    <t>Southwest Branch Library</t>
  </si>
  <si>
    <t>2039 W 4000 S, Roy, UT 84067</t>
  </si>
  <si>
    <t>Weber School District</t>
  </si>
  <si>
    <t>27.5.561</t>
  </si>
  <si>
    <t>Bates Elementary School</t>
  </si>
  <si>
    <t>850 E 3100 N, Ogden, UT 84414</t>
  </si>
  <si>
    <t>Weber County School District Data Center, 930 W 200 N, Bldg 10A, Odgen, UT 84404</t>
  </si>
  <si>
    <t>27.5.562</t>
  </si>
  <si>
    <t>Weber County School District Office, 5320 S Adams Ave Pkwy, Ogden, UT 84405</t>
  </si>
  <si>
    <t>27.5.563</t>
  </si>
  <si>
    <t>Bonneville High School</t>
  </si>
  <si>
    <t>251 E Laker Way, Ogden, UT 84405</t>
  </si>
  <si>
    <t>27.5.564</t>
  </si>
  <si>
    <t>Canyon View School</t>
  </si>
  <si>
    <t>1100 Orchard Ave, Ogden, UT 84404</t>
  </si>
  <si>
    <t>27.5.565</t>
  </si>
  <si>
    <t>27.5.566</t>
  </si>
  <si>
    <t>Freedom Elementary School</t>
  </si>
  <si>
    <t>4555 W 5500 S, Hooper, UT 84315</t>
  </si>
  <si>
    <t>27.5.567</t>
  </si>
  <si>
    <t>27.5.568</t>
  </si>
  <si>
    <t>Fremont High School</t>
  </si>
  <si>
    <t>1975 N 4700 W, Plain City, UT 84404</t>
  </si>
  <si>
    <t>27.5.569</t>
  </si>
  <si>
    <t>Green Acres Elementary School</t>
  </si>
  <si>
    <t>640 E 1900 N, Ogden, UT 84414</t>
  </si>
  <si>
    <t>27.5.570</t>
  </si>
  <si>
    <t>27.5.571</t>
  </si>
  <si>
    <t>H. Guy Child Elementary School</t>
  </si>
  <si>
    <t>655 E 5500 S, Ogden, UT 84405</t>
  </si>
  <si>
    <t>27.5.572</t>
  </si>
  <si>
    <t>27.5.573</t>
  </si>
  <si>
    <t>Hooper Elementary School</t>
  </si>
  <si>
    <t>5500 S 5900 W, Hooper, UT 84315</t>
  </si>
  <si>
    <t>27.5.574</t>
  </si>
  <si>
    <t>27.5.575</t>
  </si>
  <si>
    <t>Kanesville Elementary School</t>
  </si>
  <si>
    <t>3112 S 3500 W, West Haven, UT 84401</t>
  </si>
  <si>
    <t>27.5.576</t>
  </si>
  <si>
    <t>27.5.577</t>
  </si>
  <si>
    <t>Lakeview Elementary School</t>
  </si>
  <si>
    <t>2025 W 5000 S, Roy, UT 84067</t>
  </si>
  <si>
    <t>27.5.578</t>
  </si>
  <si>
    <t>27.5.579</t>
  </si>
  <si>
    <t>Lomond View Elementary School</t>
  </si>
  <si>
    <t>3644 N 900 W, Ogden, UT 84414</t>
  </si>
  <si>
    <t>27.5.580</t>
  </si>
  <si>
    <t>27.5.581</t>
  </si>
  <si>
    <t>Midland Elementary School</t>
  </si>
  <si>
    <t>3100 W 4800 S, Roy, UT 84067</t>
  </si>
  <si>
    <t>27.5.582</t>
  </si>
  <si>
    <t>27.5.583</t>
  </si>
  <si>
    <t>Municipal Elementary School</t>
  </si>
  <si>
    <t>5775 S 2200 W, Roy, UT 84067</t>
  </si>
  <si>
    <t>27.5.584</t>
  </si>
  <si>
    <t>27.5.585</t>
  </si>
  <si>
    <t>North Ogden Elementary School</t>
  </si>
  <si>
    <t>530 E 2650 N, North Ogden, UT 84414</t>
  </si>
  <si>
    <t>27.5.586</t>
  </si>
  <si>
    <t>27.5.587</t>
  </si>
  <si>
    <t>North Ogden Junior High School</t>
  </si>
  <si>
    <t>575 E 2900 N, Ogden, UT 84414</t>
  </si>
  <si>
    <t>27.5.588</t>
  </si>
  <si>
    <t>27.5.589</t>
  </si>
  <si>
    <t>250 N 1600 W, Ogden, UT 84404</t>
  </si>
  <si>
    <t>27.5.590</t>
  </si>
  <si>
    <t>27.5.591</t>
  </si>
  <si>
    <t>Plain City Elementary School</t>
  </si>
  <si>
    <t>2335 N 3600 W, Plain City, UT 84404</t>
  </si>
  <si>
    <t>27.5.592</t>
  </si>
  <si>
    <t>27.5.593</t>
  </si>
  <si>
    <t>Riverdale Elementary School</t>
  </si>
  <si>
    <t>1160 W 4400 S, Ogden, UT 84405</t>
  </si>
  <si>
    <t>27.5.594</t>
  </si>
  <si>
    <t>27.5.595</t>
  </si>
  <si>
    <t>Rocky Mountain Junior High School</t>
  </si>
  <si>
    <t>4350 W 4800 S, West Haven, UT 84401</t>
  </si>
  <si>
    <t>27.5.596</t>
  </si>
  <si>
    <t>Roy Elementary School</t>
  </si>
  <si>
    <t>2888 W 5600 S, Roy, UT 84067</t>
  </si>
  <si>
    <t>27.5.597</t>
  </si>
  <si>
    <t>27.5.598</t>
  </si>
  <si>
    <t>Roy High School</t>
  </si>
  <si>
    <t>2150 W 4800 S, Roy, UT 84067</t>
  </si>
  <si>
    <t>27.5.599</t>
  </si>
  <si>
    <t>Sand Ridge Junior High School</t>
  </si>
  <si>
    <t>2075 W 4600 S, Roy, UT 84067</t>
  </si>
  <si>
    <t>27.5.600</t>
  </si>
  <si>
    <t>27.5.601</t>
  </si>
  <si>
    <t>Snow Crest Junior High School</t>
  </si>
  <si>
    <t>2755 N Hwy 162, Eden, UT 84310</t>
  </si>
  <si>
    <t>27.5.602</t>
  </si>
  <si>
    <t>27.5.603</t>
  </si>
  <si>
    <t>T H Bell Junior High School</t>
  </si>
  <si>
    <t>165 W 5100 S, Ogden, UT 84405</t>
  </si>
  <si>
    <t>27.5.604</t>
  </si>
  <si>
    <t>27.5.605</t>
  </si>
  <si>
    <t>Two Rivers High School</t>
  </si>
  <si>
    <t>955 W 12th St, Ogden, UT 84404</t>
  </si>
  <si>
    <t>27.5.606</t>
  </si>
  <si>
    <t>27.5.607</t>
  </si>
  <si>
    <t>6115 S 2250 E, Ogden, UT 84403</t>
  </si>
  <si>
    <t>27.5.608</t>
  </si>
  <si>
    <t>27.5.609</t>
  </si>
  <si>
    <t>Valley Elementary School</t>
  </si>
  <si>
    <t>5821 E 1900 N, Eden, UT  84310</t>
  </si>
  <si>
    <t>27.5.610</t>
  </si>
  <si>
    <t>27.5.611</t>
  </si>
  <si>
    <t>Valley View Elementary School</t>
  </si>
  <si>
    <t>2465 W 4500 S, Roy, UT 84067</t>
  </si>
  <si>
    <t>27.5.612</t>
  </si>
  <si>
    <t>27.5.613</t>
  </si>
  <si>
    <t>Wahlquist Junior High School</t>
  </si>
  <si>
    <t>2656 N 2400 W, Farr West, UT 84404</t>
  </si>
  <si>
    <t>27.5.614</t>
  </si>
  <si>
    <t>Washington Terrace Elementary School</t>
  </si>
  <si>
    <t>20 E 4600 S, Ogden, UT 84405</t>
  </si>
  <si>
    <t>27.5.615</t>
  </si>
  <si>
    <t>27.5.616</t>
  </si>
  <si>
    <t>Weber High School</t>
  </si>
  <si>
    <t>3650 N 500 W, Pleasant View, UT 84414</t>
  </si>
  <si>
    <t>27.5.617</t>
  </si>
  <si>
    <t>West Haven Elementary School</t>
  </si>
  <si>
    <t>4385 S 3900 W, West Haven, UT 84401</t>
  </si>
  <si>
    <t>27.5.618</t>
  </si>
  <si>
    <t>27.5.619</t>
  </si>
  <si>
    <t>West Weber Elementary School</t>
  </si>
  <si>
    <t>4178 W 900 S, Ogden, UT 84404</t>
  </si>
  <si>
    <t>27.5.620</t>
  </si>
  <si>
    <r>
      <t>Dos Mundos Academy</t>
    </r>
    <r>
      <rPr>
        <strike/>
        <sz val="9"/>
        <rFont val="Calibri"/>
        <family val="2"/>
      </rPr>
      <t xml:space="preserve"> Valley Crest ES</t>
    </r>
  </si>
  <si>
    <t>New to UETN's Network</t>
  </si>
  <si>
    <t xml:space="preserve">ATTACHMENT A </t>
  </si>
  <si>
    <t>RFP #:</t>
  </si>
  <si>
    <t>UU220560030</t>
  </si>
  <si>
    <t>COST PROPOSAL</t>
  </si>
  <si>
    <t xml:space="preserve">Vendor: </t>
  </si>
  <si>
    <t>Proposed Term of Service (months):</t>
  </si>
  <si>
    <t>This attachment must be completed and submitted along with each proposal to University Purchasing via Bidnet Direct.  Please submit a separate Attachment A for each type of pricing structure; i.e. equipment included in MRC versus equipment charged separately.</t>
  </si>
  <si>
    <r>
      <t xml:space="preserve"> + 12 month </t>
    </r>
    <r>
      <rPr>
        <b/>
        <u/>
        <sz val="12"/>
        <color rgb="FFFF0000"/>
        <rFont val="Calibri (Body)_x0000_"/>
      </rPr>
      <t>optional</t>
    </r>
    <r>
      <rPr>
        <b/>
        <sz val="12"/>
        <color rgb="FFFF0000"/>
        <rFont val="Calibri"/>
        <family val="2"/>
      </rPr>
      <t xml:space="preserve"> extension</t>
    </r>
  </si>
  <si>
    <t>USAC Issued Service Provider ID (SPIN) #:</t>
  </si>
  <si>
    <t>University of Utah Tax Exempt #:</t>
  </si>
  <si>
    <t>11874443002STC</t>
  </si>
  <si>
    <t>New Construction</t>
  </si>
  <si>
    <t>Current vendor</t>
  </si>
  <si>
    <t>Existing Vendor</t>
  </si>
  <si>
    <t>Additional or Alternative Aggregation Locations Pricing</t>
  </si>
  <si>
    <t xml:space="preserve">Description </t>
  </si>
  <si>
    <t xml:space="preserve"> Site Address</t>
  </si>
  <si>
    <t>Preferred Aggregation Location and Address</t>
  </si>
  <si>
    <t>Total MRC == [60 months times  proposed MRC Charge (K)]</t>
  </si>
  <si>
    <t>620 Items below</t>
  </si>
  <si>
    <t>Cisco or functional equivalent</t>
  </si>
  <si>
    <t>Equipment Description</t>
  </si>
  <si>
    <t>Item #</t>
  </si>
  <si>
    <t>Vendor Price</t>
  </si>
  <si>
    <t>Total Cost</t>
  </si>
  <si>
    <t xml:space="preserve">Site # </t>
  </si>
  <si>
    <t>QTY</t>
  </si>
  <si>
    <t>Site #</t>
  </si>
  <si>
    <t>Other charges (i.e. equipment) in Vendor Price column:</t>
  </si>
  <si>
    <t>Day Riverside Library</t>
  </si>
  <si>
    <t>27.3.004</t>
  </si>
  <si>
    <t>27.2.003</t>
  </si>
  <si>
    <t>Wayne County District Office, 75 N Center St, Bicknell, UT  84715</t>
  </si>
  <si>
    <t>27.2.002</t>
  </si>
  <si>
    <t>27.2.001</t>
  </si>
  <si>
    <r>
      <t xml:space="preserve"> + 12 month </t>
    </r>
    <r>
      <rPr>
        <b/>
        <u/>
        <sz val="12"/>
        <color rgb="FFFF0000"/>
        <rFont val="Calibri (Body)_x0000_"/>
      </rPr>
      <t>optional</t>
    </r>
    <r>
      <rPr>
        <b/>
        <sz val="12"/>
        <color rgb="FFFF0000"/>
        <rFont val="Aptos Narrow"/>
        <family val="2"/>
        <scheme val="minor"/>
      </rPr>
      <t xml:space="preserve"> extension</t>
    </r>
  </si>
  <si>
    <t>2YR WAN</t>
  </si>
  <si>
    <t>5YR WAN</t>
  </si>
  <si>
    <t>Cisco Line Card or functional equivalent</t>
  </si>
  <si>
    <t>Total MRC</t>
  </si>
  <si>
    <t>Total MRC &amp;NRC for 2Yr contract</t>
  </si>
  <si>
    <t>50 S 100 E, Loa, UT  84747</t>
  </si>
  <si>
    <t>Gearld Wright STEM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</si>
</sst>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\-mmm\-yy;@"/>
    <numFmt numFmtId="165" formatCode="[$-409]mmm\-yy;@"/>
  </numFmts>
  <fonts count="7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9"/>
      <name val="Aptos Narrow"/>
      <family val="2"/>
      <scheme val="minor"/>
    </font>
    <font>
      <sz val="11"/>
      <color indexed="8"/>
      <name val="Calibri"/>
      <family val="2"/>
    </font>
    <font>
      <b/>
      <sz val="10"/>
      <color rgb="FF00B0F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rgb="FF00B0F0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9"/>
      <name val="Calibri"/>
      <family val="2"/>
    </font>
    <font>
      <sz val="10"/>
      <name val="Arial"/>
      <family val="2"/>
    </font>
    <font>
      <b/>
      <sz val="8"/>
      <color rgb="FF00B0F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B0F0"/>
      <name val="Calibri"/>
      <family val="2"/>
    </font>
    <font>
      <sz val="9"/>
      <color rgb="FF000000"/>
      <name val="Calibri"/>
      <family val="2"/>
    </font>
    <font>
      <b/>
      <sz val="9"/>
      <color rgb="FF00B0F0"/>
      <name val="Calibri"/>
      <family val="2"/>
    </font>
    <font>
      <b/>
      <sz val="9"/>
      <name val="Calibri"/>
      <family val="2"/>
    </font>
    <font>
      <sz val="10"/>
      <name val="Calibri"/>
      <family val="2"/>
    </font>
    <font>
      <strike/>
      <sz val="9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rgb="FF00B0F0"/>
      <name val="Calibri"/>
      <family val="2"/>
    </font>
    <font>
      <sz val="10"/>
      <color rgb="FF000000"/>
      <name val="Calibri"/>
      <family val="2"/>
    </font>
    <font>
      <b/>
      <sz val="8"/>
      <color rgb="FF000000"/>
      <name val="Calibri"/>
      <family val="2"/>
    </font>
    <font>
      <b/>
      <sz val="8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B0F0"/>
      <name val="Calibri"/>
      <family val="2"/>
    </font>
    <font>
      <b/>
      <sz val="12"/>
      <color rgb="FFFF0000"/>
      <name val="Calibri"/>
      <family val="2"/>
    </font>
    <font>
      <b/>
      <sz val="13"/>
      <color rgb="FF000000"/>
      <name val="Calibri"/>
      <family val="2"/>
    </font>
    <font>
      <b/>
      <u/>
      <sz val="12"/>
      <color rgb="FFFF0000"/>
      <name val="Calibri (Body)_x0000_"/>
    </font>
    <font>
      <b/>
      <sz val="14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</font>
    <font>
      <b/>
      <sz val="16"/>
      <color rgb="FF0070C0"/>
      <name val="Calibri"/>
      <family val="2"/>
    </font>
    <font>
      <b/>
      <sz val="16"/>
      <color rgb="FF0070C0"/>
      <name val="Aptos Narrow"/>
      <family val="2"/>
      <scheme val="minor"/>
    </font>
    <font>
      <b/>
      <sz val="11"/>
      <color rgb="FF000000"/>
      <name val="Calibri"/>
      <family val="2"/>
    </font>
    <font>
      <sz val="10"/>
      <color theme="1"/>
      <name val="Aptos Narrow"/>
      <family val="2"/>
      <scheme val="minor"/>
    </font>
    <font>
      <sz val="10"/>
      <color rgb="FF00B0F0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8"/>
      <name val="Aptos Narrow"/>
      <family val="2"/>
      <scheme val="minor"/>
    </font>
    <font>
      <b/>
      <sz val="14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rgb="FF00B0F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8"/>
      <color indexed="8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8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28"/>
      <color indexed="8"/>
      <name val="Aptos Narrow"/>
      <family val="2"/>
      <scheme val="minor"/>
    </font>
    <font>
      <b/>
      <sz val="48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theme="9" tint="-0.249977111117893"/>
      <name val="Calibri"/>
      <family val="2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10"/>
      <name val="Helv"/>
      <family val="2"/>
    </font>
    <font>
      <sz val="10"/>
      <color rgb="FF9C0006"/>
      <name val="Arial"/>
      <family val="2"/>
    </font>
    <font>
      <sz val="10"/>
      <color rgb="FF3F3F76"/>
      <name val="Arial"/>
      <family val="2"/>
    </font>
    <font>
      <sz val="10"/>
      <color rgb="FF9C6500"/>
      <name val="Arial"/>
      <family val="2"/>
    </font>
    <font>
      <sz val="11"/>
      <color theme="1"/>
      <name val="Times New Roman"/>
      <family val="2"/>
    </font>
    <font>
      <b/>
      <sz val="11"/>
      <color rgb="FF0070C0"/>
      <name val="Calibri"/>
      <family val="2"/>
    </font>
    <font>
      <b/>
      <sz val="10"/>
      <color theme="3" tint="-0.249977111117893"/>
      <name val="Aptos Narrow"/>
      <family val="2"/>
      <scheme val="minor"/>
    </font>
    <font>
      <b/>
      <sz val="10"/>
      <color theme="4" tint="-0.24994659260841701"/>
      <name val="Aptos Narrow"/>
      <family val="2"/>
      <scheme val="minor"/>
    </font>
    <font>
      <sz val="10"/>
      <name val="Aptos Narrow"/>
      <family val="1"/>
      <scheme val="minor"/>
    </font>
    <font>
      <sz val="11"/>
      <color theme="1"/>
      <name val="Agency FB"/>
      <family val="2"/>
    </font>
    <font>
      <sz val="11"/>
      <color rgb="FF3F3F76"/>
      <name val="Agency FB"/>
      <family val="2"/>
    </font>
    <font>
      <b/>
      <sz val="11"/>
      <color rgb="FFFA7D00"/>
      <name val="Agency FB"/>
      <family val="2"/>
    </font>
    <font>
      <sz val="11"/>
      <color theme="1"/>
      <name val="Arial"/>
      <family val="2"/>
    </font>
    <font>
      <sz val="10"/>
      <name val="Arial"/>
      <family val="2"/>
      <charset val="1"/>
    </font>
    <font>
      <sz val="10"/>
      <color rgb="FF000000"/>
      <name val="Aptos Narrow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BBB59"/>
        <bgColor rgb="FF9BBB59"/>
      </patternFill>
    </fill>
    <fill>
      <patternFill patternType="solid">
        <fgColor rgb="FFEEECE1"/>
        <bgColor rgb="FF000000"/>
      </patternFill>
    </fill>
    <fill>
      <patternFill patternType="solid">
        <fgColor rgb="FFEBF1DE"/>
        <bgColor rgb="FFEBF1DE"/>
      </patternFill>
    </fill>
    <fill>
      <patternFill patternType="solid">
        <fgColor rgb="FFD9D9D9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rgb="FFFFFFFF"/>
        <bgColor rgb="FF00FF00"/>
      </patternFill>
    </fill>
    <fill>
      <patternFill patternType="solid">
        <fgColor rgb="FFFFFFFF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8E4BC"/>
        <bgColor rgb="FF000000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00B0F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4D79B"/>
      </top>
      <bottom style="thin">
        <color rgb="FFC4D79B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FABF8F"/>
      </top>
      <bottom style="thin">
        <color rgb="FFFABF8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C4D79B"/>
      </bottom>
      <diagonal/>
    </border>
    <border>
      <left style="thin">
        <color indexed="64"/>
      </left>
      <right/>
      <top/>
      <bottom style="thin">
        <color rgb="FFC4D79B"/>
      </bottom>
      <diagonal/>
    </border>
    <border>
      <left/>
      <right/>
      <top style="double">
        <color rgb="FF9BBB59"/>
      </top>
      <bottom/>
      <diagonal/>
    </border>
    <border>
      <left style="thin">
        <color indexed="64"/>
      </left>
      <right/>
      <top style="double">
        <color rgb="FF9BBB59"/>
      </top>
      <bottom/>
      <diagonal/>
    </border>
    <border>
      <left style="thin">
        <color auto="1"/>
      </left>
      <right style="thin">
        <color auto="1"/>
      </right>
      <top style="double">
        <color rgb="FF9BBB59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6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12" fillId="0" borderId="0"/>
    <xf numFmtId="44" fontId="1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165" fontId="1" fillId="0" borderId="0"/>
    <xf numFmtId="165" fontId="12" fillId="0" borderId="0"/>
    <xf numFmtId="0" fontId="12" fillId="0" borderId="0"/>
    <xf numFmtId="165" fontId="63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164" fontId="6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65" fillId="24" borderId="0" applyNumberFormat="0" applyBorder="0" applyAlignment="0" applyProtection="0"/>
    <xf numFmtId="0" fontId="12" fillId="0" borderId="0"/>
    <xf numFmtId="0" fontId="65" fillId="24" borderId="0" applyNumberFormat="0" applyBorder="0" applyAlignment="0" applyProtection="0"/>
    <xf numFmtId="43" fontId="12" fillId="0" borderId="0" applyFont="0" applyFill="0" applyBorder="0" applyAlignment="0" applyProtection="0"/>
    <xf numFmtId="0" fontId="66" fillId="26" borderId="32" applyNumberFormat="0" applyAlignment="0" applyProtection="0"/>
    <xf numFmtId="0" fontId="67" fillId="25" borderId="0" applyNumberFormat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68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61" fillId="0" borderId="0"/>
    <xf numFmtId="44" fontId="69" fillId="28" borderId="33" applyAlignment="0">
      <alignment horizontal="left" wrapText="1"/>
    </xf>
    <xf numFmtId="0" fontId="1" fillId="0" borderId="0"/>
    <xf numFmtId="0" fontId="1" fillId="0" borderId="0"/>
    <xf numFmtId="0" fontId="1" fillId="0" borderId="0"/>
    <xf numFmtId="44" fontId="5" fillId="0" borderId="0" applyFont="0" applyFill="0" applyBorder="0" applyAlignment="0" applyProtection="0"/>
    <xf numFmtId="0" fontId="12" fillId="0" borderId="0"/>
    <xf numFmtId="0" fontId="60" fillId="0" borderId="0" applyNumberForma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2" fillId="0" borderId="0"/>
    <xf numFmtId="164" fontId="12" fillId="0" borderId="0"/>
    <xf numFmtId="0" fontId="12" fillId="0" borderId="0"/>
    <xf numFmtId="164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/>
    <xf numFmtId="164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164" fontId="12" fillId="0" borderId="0"/>
    <xf numFmtId="43" fontId="71" fillId="0" borderId="1" applyFill="0" applyBorder="0" applyAlignment="0" applyProtection="0">
      <alignment horizontal="left" wrapText="1"/>
      <protection locked="0"/>
    </xf>
    <xf numFmtId="43" fontId="70" fillId="29" borderId="1" applyFont="0" applyBorder="0" applyAlignment="0" applyProtection="0">
      <alignment horizontal="left" wrapText="1"/>
      <protection locked="0"/>
    </xf>
    <xf numFmtId="0" fontId="41" fillId="0" borderId="0"/>
    <xf numFmtId="0" fontId="72" fillId="0" borderId="0"/>
    <xf numFmtId="0" fontId="73" fillId="28" borderId="0" applyNumberFormat="0" applyBorder="0" applyAlignment="0" applyProtection="0"/>
    <xf numFmtId="0" fontId="74" fillId="26" borderId="32" applyNumberFormat="0" applyAlignment="0" applyProtection="0"/>
    <xf numFmtId="0" fontId="75" fillId="27" borderId="32" applyNumberFormat="0" applyAlignment="0" applyProtection="0"/>
    <xf numFmtId="44" fontId="61" fillId="0" borderId="0" applyFont="0" applyFill="0" applyBorder="0" applyAlignment="0" applyProtection="0"/>
    <xf numFmtId="0" fontId="61" fillId="0" borderId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165" fontId="1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66" fillId="26" borderId="32" applyNumberFormat="0" applyAlignment="0" applyProtection="0"/>
    <xf numFmtId="44" fontId="61" fillId="0" borderId="0" applyFont="0" applyFill="0" applyBorder="0" applyAlignment="0" applyProtection="0"/>
    <xf numFmtId="0" fontId="12" fillId="0" borderId="0"/>
    <xf numFmtId="0" fontId="76" fillId="0" borderId="0"/>
    <xf numFmtId="0" fontId="76" fillId="0" borderId="0"/>
    <xf numFmtId="164" fontId="12" fillId="0" borderId="0"/>
    <xf numFmtId="164" fontId="12" fillId="0" borderId="0"/>
    <xf numFmtId="0" fontId="77" fillId="0" borderId="0"/>
    <xf numFmtId="0" fontId="78" fillId="0" borderId="0"/>
  </cellStyleXfs>
  <cellXfs count="329">
    <xf numFmtId="0" fontId="0" fillId="0" borderId="0" xfId="0"/>
    <xf numFmtId="43" fontId="6" fillId="3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left" vertical="top" wrapText="1"/>
    </xf>
    <xf numFmtId="0" fontId="4" fillId="0" borderId="1" xfId="3" applyFont="1" applyBorder="1" applyAlignment="1">
      <alignment vertical="top" wrapText="1"/>
    </xf>
    <xf numFmtId="0" fontId="9" fillId="4" borderId="1" xfId="0" applyFont="1" applyFill="1" applyBorder="1" applyAlignment="1">
      <alignment horizontal="left" vertical="top" wrapText="1"/>
    </xf>
    <xf numFmtId="0" fontId="11" fillId="7" borderId="1" xfId="0" applyFont="1" applyFill="1" applyBorder="1" applyAlignment="1">
      <alignment horizontal="left" vertical="top" wrapText="1"/>
    </xf>
    <xf numFmtId="1" fontId="11" fillId="7" borderId="1" xfId="0" applyNumberFormat="1" applyFont="1" applyFill="1" applyBorder="1" applyAlignment="1">
      <alignment horizontal="center" vertical="top" wrapText="1"/>
    </xf>
    <xf numFmtId="0" fontId="11" fillId="7" borderId="1" xfId="3" applyFont="1" applyFill="1" applyBorder="1" applyAlignment="1">
      <alignment horizontal="left" vertical="top" wrapText="1"/>
    </xf>
    <xf numFmtId="43" fontId="16" fillId="8" borderId="1" xfId="0" applyNumberFormat="1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1" fontId="11" fillId="0" borderId="1" xfId="0" applyNumberFormat="1" applyFont="1" applyBorder="1" applyAlignment="1">
      <alignment horizontal="center" vertical="top" wrapText="1"/>
    </xf>
    <xf numFmtId="0" fontId="11" fillId="0" borderId="1" xfId="3" applyFont="1" applyBorder="1" applyAlignment="1">
      <alignment horizontal="left" vertical="top" wrapText="1"/>
    </xf>
    <xf numFmtId="0" fontId="17" fillId="0" borderId="1" xfId="0" applyFont="1" applyBorder="1" applyAlignment="1">
      <alignment vertical="top" wrapText="1"/>
    </xf>
    <xf numFmtId="1" fontId="11" fillId="7" borderId="1" xfId="0" applyNumberFormat="1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7" fillId="7" borderId="1" xfId="0" applyFont="1" applyFill="1" applyBorder="1" applyAlignment="1">
      <alignment vertical="top" wrapText="1"/>
    </xf>
    <xf numFmtId="0" fontId="17" fillId="7" borderId="1" xfId="0" applyFont="1" applyFill="1" applyBorder="1" applyAlignment="1">
      <alignment horizontal="left" vertical="top" wrapText="1"/>
    </xf>
    <xf numFmtId="1" fontId="11" fillId="0" borderId="1" xfId="0" applyNumberFormat="1" applyFont="1" applyBorder="1" applyAlignment="1">
      <alignment horizontal="left" vertical="top" wrapText="1"/>
    </xf>
    <xf numFmtId="0" fontId="11" fillId="0" borderId="1" xfId="3" applyFont="1" applyBorder="1" applyAlignment="1">
      <alignment vertical="top" wrapText="1"/>
    </xf>
    <xf numFmtId="0" fontId="17" fillId="7" borderId="1" xfId="0" applyFont="1" applyFill="1" applyBorder="1" applyAlignment="1">
      <alignment vertical="top"/>
    </xf>
    <xf numFmtId="0" fontId="19" fillId="9" borderId="1" xfId="0" applyFont="1" applyFill="1" applyBorder="1" applyAlignment="1">
      <alignment horizontal="left" vertical="top" wrapText="1"/>
    </xf>
    <xf numFmtId="0" fontId="19" fillId="10" borderId="1" xfId="0" applyFont="1" applyFill="1" applyBorder="1" applyAlignment="1">
      <alignment horizontal="left" vertical="top" wrapText="1"/>
    </xf>
    <xf numFmtId="0" fontId="11" fillId="7" borderId="1" xfId="3" applyFont="1" applyFill="1" applyBorder="1" applyAlignment="1">
      <alignment vertical="top" wrapText="1"/>
    </xf>
    <xf numFmtId="0" fontId="17" fillId="0" borderId="1" xfId="0" applyFont="1" applyBorder="1" applyAlignment="1">
      <alignment vertical="top"/>
    </xf>
    <xf numFmtId="0" fontId="17" fillId="7" borderId="2" xfId="0" applyFont="1" applyFill="1" applyBorder="1" applyAlignment="1">
      <alignment horizontal="left" vertical="top" wrapText="1"/>
    </xf>
    <xf numFmtId="49" fontId="11" fillId="7" borderId="1" xfId="0" applyNumberFormat="1" applyFont="1" applyFill="1" applyBorder="1" applyAlignment="1">
      <alignment horizontal="left" vertical="top" wrapText="1"/>
    </xf>
    <xf numFmtId="0" fontId="11" fillId="7" borderId="1" xfId="4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7" borderId="2" xfId="0" applyFont="1" applyFill="1" applyBorder="1" applyAlignment="1">
      <alignment horizontal="left" vertical="top" wrapText="1"/>
    </xf>
    <xf numFmtId="0" fontId="11" fillId="0" borderId="1" xfId="5" applyFont="1" applyBorder="1" applyAlignment="1">
      <alignment horizontal="left" vertical="top" wrapText="1"/>
    </xf>
    <xf numFmtId="0" fontId="11" fillId="7" borderId="1" xfId="5" applyFont="1" applyFill="1" applyBorder="1" applyAlignment="1">
      <alignment horizontal="left" vertical="top" wrapText="1"/>
    </xf>
    <xf numFmtId="0" fontId="11" fillId="11" borderId="1" xfId="5" applyFont="1" applyFill="1" applyBorder="1" applyAlignment="1">
      <alignment horizontal="left" vertical="top" wrapText="1"/>
    </xf>
    <xf numFmtId="0" fontId="11" fillId="11" borderId="1" xfId="5" applyFont="1" applyFill="1" applyBorder="1" applyAlignment="1">
      <alignment vertical="top" wrapText="1"/>
    </xf>
    <xf numFmtId="2" fontId="11" fillId="0" borderId="1" xfId="0" applyNumberFormat="1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left" vertical="top" wrapText="1"/>
    </xf>
    <xf numFmtId="0" fontId="20" fillId="0" borderId="0" xfId="0" applyFont="1" applyProtection="1">
      <protection hidden="1"/>
    </xf>
    <xf numFmtId="0" fontId="25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7" fillId="12" borderId="3" xfId="0" applyFont="1" applyFill="1" applyBorder="1" applyAlignment="1">
      <alignment horizontal="center" vertical="center" wrapText="1"/>
    </xf>
    <xf numFmtId="0" fontId="28" fillId="12" borderId="4" xfId="0" applyFont="1" applyFill="1" applyBorder="1" applyAlignment="1">
      <alignment horizontal="left" wrapText="1"/>
    </xf>
    <xf numFmtId="0" fontId="29" fillId="13" borderId="0" xfId="0" applyFont="1" applyFill="1" applyAlignment="1">
      <alignment horizontal="centerContinuous" wrapText="1"/>
    </xf>
    <xf numFmtId="0" fontId="22" fillId="13" borderId="0" xfId="0" applyFont="1" applyFill="1" applyAlignment="1">
      <alignment horizontal="centerContinuous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center" wrapText="1"/>
    </xf>
    <xf numFmtId="0" fontId="26" fillId="0" borderId="0" xfId="0" applyFont="1" applyAlignment="1">
      <alignment horizontal="left" wrapText="1"/>
    </xf>
    <xf numFmtId="0" fontId="22" fillId="0" borderId="0" xfId="0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35" fillId="0" borderId="0" xfId="0" applyFont="1" applyAlignment="1">
      <alignment vertical="center" wrapText="1"/>
    </xf>
    <xf numFmtId="0" fontId="19" fillId="7" borderId="1" xfId="0" applyFont="1" applyFill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7" borderId="1" xfId="3" applyFont="1" applyFill="1" applyBorder="1" applyAlignment="1">
      <alignment horizontal="left" vertical="top" wrapText="1"/>
    </xf>
    <xf numFmtId="0" fontId="19" fillId="0" borderId="1" xfId="3" applyFont="1" applyBorder="1" applyAlignment="1">
      <alignment horizontal="left" vertical="top" wrapText="1"/>
    </xf>
    <xf numFmtId="0" fontId="19" fillId="7" borderId="12" xfId="0" applyFont="1" applyFill="1" applyBorder="1" applyAlignment="1">
      <alignment horizontal="left" vertical="top"/>
    </xf>
    <xf numFmtId="0" fontId="18" fillId="0" borderId="12" xfId="0" applyFont="1" applyBorder="1" applyAlignment="1">
      <alignment horizontal="left" vertical="top"/>
    </xf>
    <xf numFmtId="0" fontId="18" fillId="7" borderId="12" xfId="0" applyFont="1" applyFill="1" applyBorder="1" applyAlignment="1">
      <alignment horizontal="left"/>
    </xf>
    <xf numFmtId="0" fontId="17" fillId="0" borderId="12" xfId="0" applyFont="1" applyBorder="1" applyAlignment="1">
      <alignment horizontal="left" vertical="top"/>
    </xf>
    <xf numFmtId="0" fontId="18" fillId="0" borderId="12" xfId="0" applyFont="1" applyBorder="1" applyAlignment="1">
      <alignment horizontal="left"/>
    </xf>
    <xf numFmtId="0" fontId="19" fillId="0" borderId="12" xfId="0" applyFont="1" applyBorder="1" applyAlignment="1">
      <alignment horizontal="left" vertical="top"/>
    </xf>
    <xf numFmtId="0" fontId="18" fillId="7" borderId="12" xfId="0" applyFont="1" applyFill="1" applyBorder="1" applyAlignment="1">
      <alignment horizontal="left" vertical="top"/>
    </xf>
    <xf numFmtId="0" fontId="17" fillId="7" borderId="12" xfId="0" applyFont="1" applyFill="1" applyBorder="1" applyAlignment="1">
      <alignment horizontal="left" vertical="top"/>
    </xf>
    <xf numFmtId="0" fontId="36" fillId="7" borderId="12" xfId="0" applyFont="1" applyFill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1" fillId="7" borderId="12" xfId="0" applyFont="1" applyFill="1" applyBorder="1" applyAlignment="1">
      <alignment horizontal="left" vertical="top"/>
    </xf>
    <xf numFmtId="0" fontId="36" fillId="0" borderId="12" xfId="0" applyFont="1" applyBorder="1" applyAlignment="1">
      <alignment horizontal="left" vertical="top"/>
    </xf>
    <xf numFmtId="0" fontId="11" fillId="7" borderId="12" xfId="0" applyFont="1" applyFill="1" applyBorder="1" applyAlignment="1">
      <alignment horizontal="left" vertical="top" wrapText="1"/>
    </xf>
    <xf numFmtId="0" fontId="37" fillId="7" borderId="12" xfId="0" applyFont="1" applyFill="1" applyBorder="1" applyAlignment="1">
      <alignment vertical="top"/>
    </xf>
    <xf numFmtId="0" fontId="37" fillId="0" borderId="12" xfId="0" applyFont="1" applyBorder="1" applyAlignment="1">
      <alignment vertical="top"/>
    </xf>
    <xf numFmtId="0" fontId="18" fillId="0" borderId="12" xfId="0" applyFont="1" applyBorder="1" applyAlignment="1">
      <alignment horizontal="left" vertical="top" wrapText="1"/>
    </xf>
    <xf numFmtId="0" fontId="36" fillId="7" borderId="12" xfId="0" applyFont="1" applyFill="1" applyBorder="1" applyAlignment="1">
      <alignment horizontal="left"/>
    </xf>
    <xf numFmtId="0" fontId="19" fillId="0" borderId="12" xfId="0" applyFont="1" applyBorder="1" applyAlignment="1">
      <alignment horizontal="left"/>
    </xf>
    <xf numFmtId="0" fontId="19" fillId="7" borderId="12" xfId="0" applyFont="1" applyFill="1" applyBorder="1" applyAlignment="1">
      <alignment horizontal="left"/>
    </xf>
    <xf numFmtId="0" fontId="15" fillId="5" borderId="13" xfId="0" applyFont="1" applyFill="1" applyBorder="1" applyAlignment="1">
      <alignment horizontal="left" vertical="top" textRotation="90"/>
    </xf>
    <xf numFmtId="0" fontId="15" fillId="5" borderId="14" xfId="0" applyFont="1" applyFill="1" applyBorder="1" applyAlignment="1">
      <alignment horizontal="left" vertical="top" textRotation="90"/>
    </xf>
    <xf numFmtId="0" fontId="15" fillId="5" borderId="14" xfId="0" applyFont="1" applyFill="1" applyBorder="1" applyAlignment="1">
      <alignment horizontal="left" vertical="top" textRotation="90" wrapText="1"/>
    </xf>
    <xf numFmtId="0" fontId="15" fillId="5" borderId="15" xfId="0" applyFont="1" applyFill="1" applyBorder="1" applyAlignment="1">
      <alignment horizontal="left" vertical="top" textRotation="90" wrapText="1"/>
    </xf>
    <xf numFmtId="43" fontId="15" fillId="6" borderId="15" xfId="1" applyFont="1" applyFill="1" applyBorder="1" applyAlignment="1">
      <alignment horizontal="left" vertical="top" textRotation="90" wrapText="1"/>
    </xf>
    <xf numFmtId="0" fontId="28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left" vertical="top" wrapText="1"/>
    </xf>
    <xf numFmtId="1" fontId="15" fillId="5" borderId="14" xfId="0" applyNumberFormat="1" applyFont="1" applyFill="1" applyBorder="1" applyAlignment="1">
      <alignment horizontal="left" vertical="top" textRotation="90" wrapText="1"/>
    </xf>
    <xf numFmtId="1" fontId="17" fillId="0" borderId="1" xfId="0" applyNumberFormat="1" applyFont="1" applyBorder="1" applyAlignment="1">
      <alignment horizontal="center" vertical="top" wrapText="1"/>
    </xf>
    <xf numFmtId="1" fontId="17" fillId="7" borderId="1" xfId="0" applyNumberFormat="1" applyFont="1" applyFill="1" applyBorder="1" applyAlignment="1">
      <alignment horizontal="center" vertical="top"/>
    </xf>
    <xf numFmtId="1" fontId="17" fillId="0" borderId="1" xfId="0" applyNumberFormat="1" applyFont="1" applyBorder="1" applyAlignment="1">
      <alignment horizontal="center" vertical="top"/>
    </xf>
    <xf numFmtId="1" fontId="17" fillId="7" borderId="1" xfId="0" applyNumberFormat="1" applyFont="1" applyFill="1" applyBorder="1" applyAlignment="1">
      <alignment horizontal="center" vertical="top" wrapText="1"/>
    </xf>
    <xf numFmtId="49" fontId="15" fillId="5" borderId="16" xfId="0" applyNumberFormat="1" applyFont="1" applyFill="1" applyBorder="1" applyAlignment="1">
      <alignment horizontal="left" vertical="top" textRotation="90" wrapText="1"/>
    </xf>
    <xf numFmtId="49" fontId="16" fillId="7" borderId="1" xfId="0" applyNumberFormat="1" applyFont="1" applyFill="1" applyBorder="1" applyAlignment="1">
      <alignment horizontal="left" vertical="top" wrapText="1"/>
    </xf>
    <xf numFmtId="49" fontId="15" fillId="0" borderId="1" xfId="0" applyNumberFormat="1" applyFont="1" applyBorder="1" applyAlignment="1">
      <alignment horizontal="left" vertical="top" wrapText="1"/>
    </xf>
    <xf numFmtId="49" fontId="15" fillId="7" borderId="1" xfId="0" applyNumberFormat="1" applyFont="1" applyFill="1" applyBorder="1" applyAlignment="1">
      <alignment horizontal="left" vertical="top" wrapText="1"/>
    </xf>
    <xf numFmtId="49" fontId="16" fillId="0" borderId="1" xfId="0" applyNumberFormat="1" applyFont="1" applyBorder="1" applyAlignment="1">
      <alignment horizontal="left" vertical="top" wrapText="1"/>
    </xf>
    <xf numFmtId="49" fontId="18" fillId="0" borderId="1" xfId="0" applyNumberFormat="1" applyFont="1" applyBorder="1" applyAlignment="1">
      <alignment horizontal="left" vertical="top" wrapText="1"/>
    </xf>
    <xf numFmtId="49" fontId="18" fillId="7" borderId="1" xfId="0" applyNumberFormat="1" applyFont="1" applyFill="1" applyBorder="1" applyAlignment="1">
      <alignment horizontal="left" vertical="top" wrapText="1"/>
    </xf>
    <xf numFmtId="49" fontId="19" fillId="0" borderId="1" xfId="0" applyNumberFormat="1" applyFont="1" applyBorder="1" applyAlignment="1">
      <alignment horizontal="left" vertical="top" wrapText="1"/>
    </xf>
    <xf numFmtId="49" fontId="19" fillId="7" borderId="1" xfId="0" applyNumberFormat="1" applyFont="1" applyFill="1" applyBorder="1" applyAlignment="1">
      <alignment horizontal="left" vertical="top" wrapText="1"/>
    </xf>
    <xf numFmtId="49" fontId="20" fillId="7" borderId="1" xfId="0" applyNumberFormat="1" applyFont="1" applyFill="1" applyBorder="1" applyAlignment="1">
      <alignment horizontal="left" vertical="top" wrapText="1"/>
    </xf>
    <xf numFmtId="49" fontId="20" fillId="0" borderId="1" xfId="0" applyNumberFormat="1" applyFont="1" applyBorder="1" applyAlignment="1">
      <alignment horizontal="left" vertical="top" wrapText="1"/>
    </xf>
    <xf numFmtId="49" fontId="22" fillId="0" borderId="19" xfId="0" applyNumberFormat="1" applyFont="1" applyBorder="1" applyAlignment="1">
      <alignment wrapText="1"/>
    </xf>
    <xf numFmtId="49" fontId="0" fillId="0" borderId="0" xfId="0" applyNumberFormat="1" applyAlignment="1">
      <alignment wrapText="1"/>
    </xf>
    <xf numFmtId="0" fontId="38" fillId="6" borderId="0" xfId="0" applyFont="1" applyFill="1" applyAlignment="1" applyProtection="1">
      <alignment horizontal="centerContinuous" vertical="center"/>
      <protection hidden="1"/>
    </xf>
    <xf numFmtId="0" fontId="38" fillId="6" borderId="0" xfId="0" applyFont="1" applyFill="1" applyAlignment="1">
      <alignment horizontal="centerContinuous" vertical="center"/>
    </xf>
    <xf numFmtId="0" fontId="20" fillId="0" borderId="1" xfId="0" applyFont="1" applyBorder="1" applyAlignment="1" applyProtection="1">
      <alignment horizontal="left" vertical="top" textRotation="90"/>
      <protection hidden="1"/>
    </xf>
    <xf numFmtId="0" fontId="20" fillId="0" borderId="1" xfId="0" applyFont="1" applyBorder="1" applyAlignment="1">
      <alignment horizontal="left" vertical="top" textRotation="90"/>
    </xf>
    <xf numFmtId="0" fontId="20" fillId="0" borderId="14" xfId="0" applyFont="1" applyBorder="1" applyAlignment="1">
      <alignment horizontal="left" vertical="top" textRotation="90" wrapText="1"/>
    </xf>
    <xf numFmtId="0" fontId="20" fillId="0" borderId="1" xfId="0" applyFont="1" applyBorder="1" applyAlignment="1">
      <alignment horizontal="left" vertical="top" textRotation="90" wrapText="1"/>
    </xf>
    <xf numFmtId="43" fontId="20" fillId="6" borderId="14" xfId="1" applyFont="1" applyFill="1" applyBorder="1" applyAlignment="1" applyProtection="1">
      <alignment horizontal="left" vertical="top" textRotation="90" wrapText="1"/>
    </xf>
    <xf numFmtId="43" fontId="16" fillId="0" borderId="13" xfId="0" applyNumberFormat="1" applyFont="1" applyBorder="1" applyProtection="1">
      <protection locked="0" hidden="1"/>
    </xf>
    <xf numFmtId="43" fontId="16" fillId="0" borderId="13" xfId="0" applyNumberFormat="1" applyFont="1" applyBorder="1" applyProtection="1">
      <protection locked="0"/>
    </xf>
    <xf numFmtId="43" fontId="25" fillId="0" borderId="14" xfId="0" applyNumberFormat="1" applyFont="1" applyBorder="1" applyAlignment="1" applyProtection="1">
      <alignment horizontal="center" wrapText="1"/>
      <protection locked="0"/>
    </xf>
    <xf numFmtId="43" fontId="16" fillId="0" borderId="14" xfId="0" applyNumberFormat="1" applyFont="1" applyBorder="1" applyAlignment="1" applyProtection="1">
      <alignment horizontal="left" wrapText="1"/>
      <protection locked="0"/>
    </xf>
    <xf numFmtId="43" fontId="16" fillId="0" borderId="14" xfId="3" applyNumberFormat="1" applyFont="1" applyBorder="1" applyAlignment="1" applyProtection="1">
      <alignment horizontal="center" wrapText="1"/>
      <protection locked="0"/>
    </xf>
    <xf numFmtId="43" fontId="16" fillId="0" borderId="14" xfId="0" applyNumberFormat="1" applyFont="1" applyBorder="1" applyAlignment="1" applyProtection="1">
      <alignment wrapText="1"/>
      <protection locked="0"/>
    </xf>
    <xf numFmtId="43" fontId="16" fillId="0" borderId="14" xfId="2" applyNumberFormat="1" applyFont="1" applyFill="1" applyBorder="1" applyAlignment="1" applyProtection="1">
      <alignment horizontal="right" wrapText="1"/>
      <protection locked="0"/>
    </xf>
    <xf numFmtId="43" fontId="16" fillId="0" borderId="14" xfId="0" applyNumberFormat="1" applyFont="1" applyBorder="1" applyAlignment="1" applyProtection="1">
      <alignment horizontal="right" wrapText="1"/>
      <protection locked="0"/>
    </xf>
    <xf numFmtId="43" fontId="16" fillId="6" borderId="14" xfId="2" applyNumberFormat="1" applyFont="1" applyFill="1" applyBorder="1" applyAlignment="1" applyProtection="1">
      <alignment horizontal="right" wrapText="1"/>
    </xf>
    <xf numFmtId="43" fontId="16" fillId="0" borderId="12" xfId="0" applyNumberFormat="1" applyFont="1" applyBorder="1" applyProtection="1">
      <protection locked="0" hidden="1"/>
    </xf>
    <xf numFmtId="43" fontId="16" fillId="0" borderId="12" xfId="0" applyNumberFormat="1" applyFont="1" applyBorder="1" applyProtection="1">
      <protection locked="0"/>
    </xf>
    <xf numFmtId="43" fontId="25" fillId="0" borderId="1" xfId="0" applyNumberFormat="1" applyFont="1" applyBorder="1" applyAlignment="1" applyProtection="1">
      <alignment horizontal="center" wrapText="1"/>
      <protection locked="0"/>
    </xf>
    <xf numFmtId="43" fontId="16" fillId="0" borderId="1" xfId="0" applyNumberFormat="1" applyFont="1" applyBorder="1" applyAlignment="1" applyProtection="1">
      <alignment horizontal="left" wrapText="1"/>
      <protection locked="0"/>
    </xf>
    <xf numFmtId="43" fontId="16" fillId="0" borderId="23" xfId="0" applyNumberFormat="1" applyFont="1" applyBorder="1" applyProtection="1">
      <protection locked="0" hidden="1"/>
    </xf>
    <xf numFmtId="43" fontId="16" fillId="0" borderId="23" xfId="0" applyNumberFormat="1" applyFont="1" applyBorder="1" applyProtection="1">
      <protection locked="0"/>
    </xf>
    <xf numFmtId="43" fontId="25" fillId="0" borderId="24" xfId="0" applyNumberFormat="1" applyFont="1" applyBorder="1" applyAlignment="1" applyProtection="1">
      <alignment horizontal="center" wrapText="1"/>
      <protection locked="0"/>
    </xf>
    <xf numFmtId="43" fontId="16" fillId="0" borderId="24" xfId="0" applyNumberFormat="1" applyFont="1" applyBorder="1" applyAlignment="1" applyProtection="1">
      <alignment horizontal="left" wrapText="1"/>
      <protection locked="0"/>
    </xf>
    <xf numFmtId="43" fontId="16" fillId="0" borderId="22" xfId="0" applyNumberFormat="1" applyFont="1" applyBorder="1" applyProtection="1">
      <protection locked="0" hidden="1"/>
    </xf>
    <xf numFmtId="43" fontId="16" fillId="0" borderId="22" xfId="0" applyNumberFormat="1" applyFont="1" applyBorder="1" applyProtection="1">
      <protection locked="0"/>
    </xf>
    <xf numFmtId="43" fontId="16" fillId="0" borderId="23" xfId="0" applyNumberFormat="1" applyFont="1" applyBorder="1" applyAlignment="1" applyProtection="1">
      <alignment horizontal="left" wrapText="1"/>
      <protection locked="0"/>
    </xf>
    <xf numFmtId="43" fontId="16" fillId="0" borderId="24" xfId="3" applyNumberFormat="1" applyFont="1" applyBorder="1" applyAlignment="1" applyProtection="1">
      <alignment horizontal="center" wrapText="1"/>
      <protection locked="0"/>
    </xf>
    <xf numFmtId="43" fontId="16" fillId="0" borderId="24" xfId="3" applyNumberFormat="1" applyFont="1" applyBorder="1" applyAlignment="1" applyProtection="1">
      <alignment wrapText="1"/>
      <protection locked="0"/>
    </xf>
    <xf numFmtId="43" fontId="16" fillId="0" borderId="24" xfId="2" applyNumberFormat="1" applyFont="1" applyFill="1" applyBorder="1" applyAlignment="1" applyProtection="1">
      <alignment horizontal="right" wrapText="1"/>
      <protection locked="0"/>
    </xf>
    <xf numFmtId="43" fontId="16" fillId="0" borderId="24" xfId="0" applyNumberFormat="1" applyFont="1" applyBorder="1" applyAlignment="1" applyProtection="1">
      <alignment horizontal="right" wrapText="1"/>
      <protection locked="0"/>
    </xf>
    <xf numFmtId="43" fontId="16" fillId="0" borderId="24" xfId="0" applyNumberFormat="1" applyFont="1" applyBorder="1" applyAlignment="1" applyProtection="1">
      <alignment wrapText="1"/>
      <protection locked="0"/>
    </xf>
    <xf numFmtId="0" fontId="39" fillId="2" borderId="0" xfId="0" applyFont="1" applyFill="1" applyAlignment="1">
      <alignment horizontal="centerContinuous" vertical="center"/>
    </xf>
    <xf numFmtId="0" fontId="30" fillId="13" borderId="0" xfId="0" applyFont="1" applyFill="1" applyAlignment="1">
      <alignment horizontal="centerContinuous" wrapText="1"/>
    </xf>
    <xf numFmtId="0" fontId="41" fillId="0" borderId="0" xfId="0" applyFont="1" applyAlignment="1">
      <alignment wrapText="1"/>
    </xf>
    <xf numFmtId="0" fontId="41" fillId="0" borderId="0" xfId="0" applyFont="1" applyAlignment="1">
      <alignment horizontal="center" wrapText="1"/>
    </xf>
    <xf numFmtId="0" fontId="41" fillId="0" borderId="0" xfId="0" applyFont="1" applyAlignment="1">
      <alignment horizontal="left" wrapText="1"/>
    </xf>
    <xf numFmtId="0" fontId="42" fillId="0" borderId="0" xfId="0" applyFont="1" applyAlignment="1">
      <alignment wrapText="1"/>
    </xf>
    <xf numFmtId="0" fontId="10" fillId="0" borderId="0" xfId="0" applyFont="1"/>
    <xf numFmtId="44" fontId="6" fillId="0" borderId="1" xfId="1" applyNumberFormat="1" applyFont="1" applyFill="1" applyBorder="1" applyAlignment="1" applyProtection="1">
      <alignment wrapText="1"/>
      <protection locked="0"/>
    </xf>
    <xf numFmtId="44" fontId="6" fillId="0" borderId="24" xfId="1" applyNumberFormat="1" applyFont="1" applyFill="1" applyBorder="1" applyAlignment="1" applyProtection="1">
      <alignment wrapText="1"/>
      <protection locked="0"/>
    </xf>
    <xf numFmtId="39" fontId="6" fillId="0" borderId="24" xfId="6" applyNumberFormat="1" applyFont="1" applyFill="1" applyBorder="1" applyAlignment="1" applyProtection="1">
      <alignment horizontal="right"/>
      <protection locked="0"/>
    </xf>
    <xf numFmtId="43" fontId="6" fillId="2" borderId="1" xfId="0" applyNumberFormat="1" applyFont="1" applyFill="1" applyBorder="1" applyAlignment="1">
      <alignment horizontal="center" wrapText="1"/>
    </xf>
    <xf numFmtId="43" fontId="6" fillId="0" borderId="24" xfId="0" applyNumberFormat="1" applyFont="1" applyBorder="1" applyAlignment="1">
      <alignment horizontal="center" wrapText="1"/>
    </xf>
    <xf numFmtId="0" fontId="6" fillId="0" borderId="24" xfId="0" applyFont="1" applyBorder="1" applyAlignment="1" applyProtection="1">
      <alignment horizontal="left" wrapText="1"/>
      <protection locked="0"/>
    </xf>
    <xf numFmtId="0" fontId="6" fillId="0" borderId="24" xfId="0" applyFont="1" applyBorder="1" applyAlignment="1" applyProtection="1">
      <alignment horizontal="left"/>
      <protection locked="0"/>
    </xf>
    <xf numFmtId="39" fontId="6" fillId="0" borderId="1" xfId="6" applyNumberFormat="1" applyFont="1" applyFill="1" applyBorder="1" applyAlignment="1" applyProtection="1">
      <alignment horizontal="right"/>
      <protection locked="0"/>
    </xf>
    <xf numFmtId="43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left"/>
      <protection locked="0"/>
    </xf>
    <xf numFmtId="43" fontId="6" fillId="0" borderId="1" xfId="2" applyNumberFormat="1" applyFont="1" applyFill="1" applyBorder="1" applyAlignment="1" applyProtection="1">
      <alignment horizontal="center" wrapText="1"/>
      <protection locked="0"/>
    </xf>
    <xf numFmtId="0" fontId="14" fillId="0" borderId="0" xfId="0" applyFont="1" applyAlignment="1">
      <alignment wrapText="1"/>
    </xf>
    <xf numFmtId="44" fontId="14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39" fontId="6" fillId="0" borderId="1" xfId="6" applyNumberFormat="1" applyFont="1" applyFill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right" wrapText="1"/>
      <protection locked="0"/>
    </xf>
    <xf numFmtId="0" fontId="6" fillId="0" borderId="14" xfId="0" applyFont="1" applyBorder="1" applyAlignment="1" applyProtection="1">
      <alignment horizontal="left" wrapText="1"/>
      <protection locked="0"/>
    </xf>
    <xf numFmtId="0" fontId="6" fillId="0" borderId="14" xfId="0" applyFont="1" applyBorder="1" applyAlignment="1" applyProtection="1">
      <alignment horizontal="left"/>
      <protection locked="0"/>
    </xf>
    <xf numFmtId="0" fontId="14" fillId="0" borderId="0" xfId="0" applyFont="1" applyAlignment="1">
      <alignment horizontal="center" wrapText="1"/>
    </xf>
    <xf numFmtId="44" fontId="14" fillId="0" borderId="0" xfId="0" applyNumberFormat="1" applyFont="1" applyAlignment="1">
      <alignment horizontal="center" wrapText="1"/>
    </xf>
    <xf numFmtId="44" fontId="3" fillId="2" borderId="25" xfId="0" applyNumberFormat="1" applyFont="1" applyFill="1" applyBorder="1" applyAlignment="1">
      <alignment horizontal="left" vertical="top" wrapText="1"/>
    </xf>
    <xf numFmtId="0" fontId="43" fillId="0" borderId="13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41" fillId="15" borderId="0" xfId="0" applyFont="1" applyFill="1" applyAlignment="1">
      <alignment wrapText="1"/>
    </xf>
    <xf numFmtId="0" fontId="2" fillId="15" borderId="0" xfId="0" applyFont="1" applyFill="1" applyAlignment="1">
      <alignment horizontal="left"/>
    </xf>
    <xf numFmtId="0" fontId="44" fillId="15" borderId="0" xfId="0" applyFont="1" applyFill="1" applyAlignment="1">
      <alignment horizontal="left" indent="1"/>
    </xf>
    <xf numFmtId="0" fontId="45" fillId="15" borderId="0" xfId="0" applyFont="1" applyFill="1" applyAlignment="1">
      <alignment horizontal="left"/>
    </xf>
    <xf numFmtId="43" fontId="6" fillId="0" borderId="24" xfId="0" applyNumberFormat="1" applyFont="1" applyBorder="1" applyAlignment="1" applyProtection="1">
      <alignment wrapText="1"/>
      <protection locked="0"/>
    </xf>
    <xf numFmtId="43" fontId="6" fillId="2" borderId="14" xfId="2" applyNumberFormat="1" applyFont="1" applyFill="1" applyBorder="1" applyAlignment="1" applyProtection="1">
      <alignment horizontal="right" wrapText="1"/>
    </xf>
    <xf numFmtId="43" fontId="6" fillId="0" borderId="24" xfId="0" applyNumberFormat="1" applyFont="1" applyBorder="1" applyAlignment="1" applyProtection="1">
      <alignment horizontal="right" wrapText="1"/>
      <protection locked="0"/>
    </xf>
    <xf numFmtId="43" fontId="6" fillId="0" borderId="24" xfId="2" applyNumberFormat="1" applyFont="1" applyFill="1" applyBorder="1" applyAlignment="1" applyProtection="1">
      <alignment horizontal="right" wrapText="1"/>
      <protection locked="0"/>
    </xf>
    <xf numFmtId="43" fontId="6" fillId="0" borderId="24" xfId="3" applyNumberFormat="1" applyFont="1" applyBorder="1" applyAlignment="1" applyProtection="1">
      <alignment wrapText="1"/>
      <protection locked="0"/>
    </xf>
    <xf numFmtId="43" fontId="6" fillId="0" borderId="24" xfId="3" applyNumberFormat="1" applyFont="1" applyBorder="1" applyAlignment="1" applyProtection="1">
      <alignment horizontal="center" wrapText="1"/>
      <protection locked="0"/>
    </xf>
    <xf numFmtId="43" fontId="6" fillId="0" borderId="24" xfId="0" applyNumberFormat="1" applyFont="1" applyBorder="1" applyAlignment="1" applyProtection="1">
      <alignment horizontal="left" wrapText="1"/>
      <protection locked="0"/>
    </xf>
    <xf numFmtId="43" fontId="6" fillId="0" borderId="23" xfId="0" applyNumberFormat="1" applyFont="1" applyBorder="1" applyAlignment="1" applyProtection="1">
      <alignment horizontal="left" wrapText="1"/>
      <protection locked="0"/>
    </xf>
    <xf numFmtId="43" fontId="42" fillId="0" borderId="24" xfId="0" applyNumberFormat="1" applyFont="1" applyBorder="1" applyAlignment="1" applyProtection="1">
      <alignment horizontal="center" wrapText="1"/>
      <protection locked="0"/>
    </xf>
    <xf numFmtId="43" fontId="6" fillId="0" borderId="22" xfId="0" applyNumberFormat="1" applyFont="1" applyBorder="1" applyProtection="1">
      <protection locked="0"/>
    </xf>
    <xf numFmtId="43" fontId="6" fillId="0" borderId="14" xfId="0" applyNumberFormat="1" applyFont="1" applyBorder="1" applyAlignment="1" applyProtection="1">
      <alignment wrapText="1"/>
      <protection locked="0"/>
    </xf>
    <xf numFmtId="43" fontId="6" fillId="0" borderId="14" xfId="0" applyNumberFormat="1" applyFont="1" applyBorder="1" applyAlignment="1" applyProtection="1">
      <alignment horizontal="right" wrapText="1"/>
      <protection locked="0"/>
    </xf>
    <xf numFmtId="43" fontId="6" fillId="0" borderId="14" xfId="2" applyNumberFormat="1" applyFont="1" applyFill="1" applyBorder="1" applyAlignment="1" applyProtection="1">
      <alignment horizontal="right" wrapText="1"/>
      <protection locked="0"/>
    </xf>
    <xf numFmtId="43" fontId="6" fillId="0" borderId="14" xfId="3" applyNumberFormat="1" applyFont="1" applyBorder="1" applyAlignment="1" applyProtection="1">
      <alignment horizontal="center" wrapText="1"/>
      <protection locked="0"/>
    </xf>
    <xf numFmtId="43" fontId="6" fillId="0" borderId="1" xfId="0" applyNumberFormat="1" applyFont="1" applyBorder="1" applyAlignment="1" applyProtection="1">
      <alignment horizontal="left" wrapText="1"/>
      <protection locked="0"/>
    </xf>
    <xf numFmtId="43" fontId="42" fillId="0" borderId="1" xfId="0" applyNumberFormat="1" applyFont="1" applyBorder="1" applyAlignment="1" applyProtection="1">
      <alignment horizontal="center" wrapText="1"/>
      <protection locked="0"/>
    </xf>
    <xf numFmtId="43" fontId="6" fillId="0" borderId="12" xfId="0" applyNumberFormat="1" applyFont="1" applyBorder="1" applyProtection="1">
      <protection locked="0"/>
    </xf>
    <xf numFmtId="43" fontId="6" fillId="0" borderId="23" xfId="0" applyNumberFormat="1" applyFont="1" applyBorder="1" applyProtection="1">
      <protection locked="0"/>
    </xf>
    <xf numFmtId="43" fontId="6" fillId="0" borderId="14" xfId="0" applyNumberFormat="1" applyFont="1" applyBorder="1" applyAlignment="1" applyProtection="1">
      <alignment horizontal="left" wrapText="1"/>
      <protection locked="0"/>
    </xf>
    <xf numFmtId="43" fontId="42" fillId="0" borderId="14" xfId="0" applyNumberFormat="1" applyFont="1" applyBorder="1" applyAlignment="1" applyProtection="1">
      <alignment horizontal="center" wrapText="1"/>
      <protection locked="0"/>
    </xf>
    <xf numFmtId="43" fontId="6" fillId="0" borderId="13" xfId="0" applyNumberFormat="1" applyFont="1" applyBorder="1" applyProtection="1">
      <protection locked="0"/>
    </xf>
    <xf numFmtId="0" fontId="41" fillId="0" borderId="0" xfId="0" applyFont="1" applyAlignment="1">
      <alignment horizontal="left" vertical="top" textRotation="90" wrapText="1"/>
    </xf>
    <xf numFmtId="43" fontId="10" fillId="2" borderId="14" xfId="1" applyFont="1" applyFill="1" applyBorder="1" applyAlignment="1" applyProtection="1">
      <alignment horizontal="left" vertical="top" textRotation="90" wrapText="1"/>
    </xf>
    <xf numFmtId="0" fontId="10" fillId="0" borderId="1" xfId="0" applyFont="1" applyBorder="1" applyAlignment="1">
      <alignment horizontal="left" vertical="top" textRotation="90"/>
    </xf>
    <xf numFmtId="0" fontId="41" fillId="2" borderId="0" xfId="0" applyFont="1" applyFill="1" applyAlignment="1">
      <alignment horizontal="centerContinuous" wrapText="1"/>
    </xf>
    <xf numFmtId="0" fontId="46" fillId="2" borderId="0" xfId="0" applyFont="1" applyFill="1" applyAlignment="1">
      <alignment horizontal="centerContinuous" wrapText="1"/>
    </xf>
    <xf numFmtId="0" fontId="6" fillId="0" borderId="21" xfId="0" applyFont="1" applyBorder="1" applyAlignment="1">
      <alignment horizontal="left" wrapText="1"/>
    </xf>
    <xf numFmtId="43" fontId="13" fillId="2" borderId="24" xfId="0" applyNumberFormat="1" applyFont="1" applyFill="1" applyBorder="1" applyAlignment="1">
      <alignment horizontal="left" wrapText="1"/>
    </xf>
    <xf numFmtId="43" fontId="13" fillId="0" borderId="24" xfId="0" applyNumberFormat="1" applyFont="1" applyBorder="1" applyAlignment="1">
      <alignment horizontal="left" wrapText="1"/>
    </xf>
    <xf numFmtId="0" fontId="47" fillId="0" borderId="1" xfId="0" applyFont="1" applyBorder="1" applyAlignment="1">
      <alignment horizontal="left" wrapText="1"/>
    </xf>
    <xf numFmtId="0" fontId="47" fillId="0" borderId="20" xfId="0" applyFont="1" applyBorder="1" applyAlignment="1">
      <alignment horizontal="left" wrapText="1"/>
    </xf>
    <xf numFmtId="43" fontId="6" fillId="0" borderId="26" xfId="0" applyNumberFormat="1" applyFont="1" applyBorder="1" applyAlignment="1" applyProtection="1">
      <alignment horizontal="left" wrapText="1"/>
      <protection locked="0"/>
    </xf>
    <xf numFmtId="43" fontId="8" fillId="2" borderId="26" xfId="0" applyNumberFormat="1" applyFont="1" applyFill="1" applyBorder="1" applyAlignment="1">
      <alignment horizontal="left" wrapText="1"/>
    </xf>
    <xf numFmtId="43" fontId="6" fillId="2" borderId="1" xfId="0" applyNumberFormat="1" applyFont="1" applyFill="1" applyBorder="1" applyAlignment="1">
      <alignment horizontal="left" wrapText="1"/>
    </xf>
    <xf numFmtId="43" fontId="6" fillId="0" borderId="1" xfId="2" applyNumberFormat="1" applyFont="1" applyFill="1" applyBorder="1" applyAlignment="1" applyProtection="1">
      <alignment horizontal="left" wrapText="1"/>
      <protection locked="0"/>
    </xf>
    <xf numFmtId="43" fontId="6" fillId="0" borderId="1" xfId="2" applyNumberFormat="1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left" vertical="top"/>
    </xf>
    <xf numFmtId="0" fontId="4" fillId="0" borderId="1" xfId="7" applyNumberFormat="1" applyFont="1" applyFill="1" applyBorder="1" applyAlignment="1">
      <alignment horizontal="left" vertical="top" wrapText="1"/>
    </xf>
    <xf numFmtId="0" fontId="9" fillId="0" borderId="27" xfId="0" applyFont="1" applyBorder="1" applyAlignment="1" applyProtection="1">
      <alignment horizontal="left"/>
      <protection hidden="1"/>
    </xf>
    <xf numFmtId="43" fontId="6" fillId="0" borderId="28" xfId="0" applyNumberFormat="1" applyFont="1" applyBorder="1" applyAlignment="1">
      <alignment horizontal="left" wrapText="1"/>
    </xf>
    <xf numFmtId="43" fontId="6" fillId="3" borderId="1" xfId="0" applyNumberFormat="1" applyFont="1" applyFill="1" applyBorder="1" applyAlignment="1">
      <alignment horizontal="left" wrapText="1"/>
    </xf>
    <xf numFmtId="43" fontId="6" fillId="0" borderId="1" xfId="0" applyNumberFormat="1" applyFont="1" applyBorder="1" applyAlignment="1" applyProtection="1">
      <alignment horizontal="left" vertical="top" wrapText="1"/>
      <protection locked="0"/>
    </xf>
    <xf numFmtId="43" fontId="8" fillId="0" borderId="1" xfId="0" applyNumberFormat="1" applyFont="1" applyBorder="1" applyAlignment="1" applyProtection="1">
      <alignment horizontal="left" vertical="top" wrapText="1"/>
      <protection locked="0"/>
    </xf>
    <xf numFmtId="43" fontId="6" fillId="0" borderId="1" xfId="3" applyNumberFormat="1" applyFont="1" applyBorder="1" applyAlignment="1" applyProtection="1">
      <alignment horizontal="left" vertical="top" wrapText="1"/>
      <protection locked="0"/>
    </xf>
    <xf numFmtId="43" fontId="6" fillId="0" borderId="14" xfId="0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>
      <alignment horizontal="left" vertical="top" wrapText="1"/>
    </xf>
    <xf numFmtId="0" fontId="10" fillId="0" borderId="25" xfId="0" applyFont="1" applyBorder="1" applyAlignment="1">
      <alignment horizontal="left" vertical="top" textRotation="90"/>
    </xf>
    <xf numFmtId="0" fontId="3" fillId="0" borderId="0" xfId="0" applyFont="1" applyAlignment="1">
      <alignment horizontal="centerContinuous" wrapText="1"/>
    </xf>
    <xf numFmtId="0" fontId="14" fillId="0" borderId="0" xfId="0" applyFont="1" applyAlignment="1">
      <alignment horizontal="right" wrapText="1"/>
    </xf>
    <xf numFmtId="0" fontId="48" fillId="0" borderId="0" xfId="0" applyFont="1" applyAlignment="1">
      <alignment vertical="center" wrapText="1"/>
    </xf>
    <xf numFmtId="0" fontId="43" fillId="0" borderId="0" xfId="0" applyFont="1" applyAlignment="1">
      <alignment horizontal="right" wrapText="1"/>
    </xf>
    <xf numFmtId="0" fontId="43" fillId="0" borderId="0" xfId="0" applyFont="1" applyAlignment="1">
      <alignment horizontal="center" wrapText="1"/>
    </xf>
    <xf numFmtId="0" fontId="43" fillId="0" borderId="0" xfId="0" applyFont="1" applyAlignment="1">
      <alignment wrapText="1"/>
    </xf>
    <xf numFmtId="0" fontId="43" fillId="17" borderId="0" xfId="0" applyFont="1" applyFill="1" applyAlignment="1">
      <alignment horizontal="centerContinuous" wrapText="1"/>
    </xf>
    <xf numFmtId="0" fontId="52" fillId="17" borderId="0" xfId="0" applyFont="1" applyFill="1" applyAlignment="1">
      <alignment horizontal="centerContinuous" wrapText="1"/>
    </xf>
    <xf numFmtId="0" fontId="54" fillId="18" borderId="27" xfId="0" applyFont="1" applyFill="1" applyBorder="1" applyAlignment="1">
      <alignment horizontal="left"/>
    </xf>
    <xf numFmtId="0" fontId="55" fillId="19" borderId="3" xfId="0" applyFont="1" applyFill="1" applyBorder="1" applyAlignment="1">
      <alignment horizontal="center" vertical="center"/>
    </xf>
    <xf numFmtId="0" fontId="55" fillId="20" borderId="30" xfId="0" applyFont="1" applyFill="1" applyBorder="1" applyAlignment="1">
      <alignment horizontal="left" wrapText="1"/>
    </xf>
    <xf numFmtId="0" fontId="10" fillId="22" borderId="29" xfId="0" applyFont="1" applyFill="1" applyBorder="1" applyAlignment="1">
      <alignment horizontal="left" vertical="top" textRotation="90" wrapText="1"/>
    </xf>
    <xf numFmtId="0" fontId="10" fillId="22" borderId="25" xfId="0" applyFont="1" applyFill="1" applyBorder="1" applyAlignment="1">
      <alignment horizontal="left" vertical="top" textRotation="90" wrapText="1"/>
    </xf>
    <xf numFmtId="0" fontId="10" fillId="22" borderId="14" xfId="0" applyFont="1" applyFill="1" applyBorder="1" applyAlignment="1">
      <alignment horizontal="left" vertical="top" textRotation="90" wrapText="1"/>
    </xf>
    <xf numFmtId="0" fontId="10" fillId="22" borderId="1" xfId="0" applyFont="1" applyFill="1" applyBorder="1" applyAlignment="1">
      <alignment horizontal="left" vertical="top" textRotation="90"/>
    </xf>
    <xf numFmtId="0" fontId="10" fillId="22" borderId="1" xfId="0" applyFont="1" applyFill="1" applyBorder="1" applyAlignment="1">
      <alignment horizontal="left" vertical="top" textRotation="90" wrapText="1"/>
    </xf>
    <xf numFmtId="0" fontId="3" fillId="22" borderId="14" xfId="0" applyFont="1" applyFill="1" applyBorder="1" applyAlignment="1" applyProtection="1">
      <alignment horizontal="left" vertical="top" wrapText="1"/>
      <protection locked="0"/>
    </xf>
    <xf numFmtId="0" fontId="3" fillId="22" borderId="25" xfId="0" applyFont="1" applyFill="1" applyBorder="1" applyAlignment="1" applyProtection="1">
      <alignment horizontal="left" vertical="top" wrapText="1"/>
      <protection locked="0"/>
    </xf>
    <xf numFmtId="0" fontId="43" fillId="22" borderId="25" xfId="1" applyNumberFormat="1" applyFont="1" applyFill="1" applyBorder="1" applyAlignment="1" applyProtection="1">
      <alignment horizontal="left" vertical="top" wrapText="1"/>
      <protection locked="0"/>
    </xf>
    <xf numFmtId="0" fontId="43" fillId="22" borderId="20" xfId="0" applyFont="1" applyFill="1" applyBorder="1" applyAlignment="1" applyProtection="1">
      <alignment horizontal="left" vertical="top" wrapText="1"/>
      <protection locked="0"/>
    </xf>
    <xf numFmtId="44" fontId="43" fillId="22" borderId="1" xfId="0" applyNumberFormat="1" applyFont="1" applyFill="1" applyBorder="1" applyAlignment="1">
      <alignment horizontal="left" vertical="top" wrapText="1"/>
    </xf>
    <xf numFmtId="0" fontId="58" fillId="23" borderId="0" xfId="0" applyFont="1" applyFill="1" applyAlignment="1" applyProtection="1">
      <alignment horizontal="left"/>
      <protection hidden="1"/>
    </xf>
    <xf numFmtId="0" fontId="30" fillId="23" borderId="0" xfId="0" applyFont="1" applyFill="1" applyAlignment="1">
      <alignment horizontal="left" indent="1"/>
    </xf>
    <xf numFmtId="0" fontId="40" fillId="23" borderId="0" xfId="0" applyFont="1" applyFill="1" applyAlignment="1">
      <alignment horizontal="left"/>
    </xf>
    <xf numFmtId="0" fontId="26" fillId="23" borderId="0" xfId="0" applyFont="1" applyFill="1" applyAlignment="1">
      <alignment wrapText="1"/>
    </xf>
    <xf numFmtId="0" fontId="40" fillId="0" borderId="0" xfId="0" applyFont="1" applyAlignment="1">
      <alignment horizontal="left" wrapText="1"/>
    </xf>
    <xf numFmtId="0" fontId="22" fillId="0" borderId="13" xfId="0" applyFont="1" applyBorder="1" applyAlignment="1" applyProtection="1">
      <alignment horizontal="left" vertical="top"/>
      <protection hidden="1"/>
    </xf>
    <xf numFmtId="0" fontId="15" fillId="0" borderId="14" xfId="0" applyFont="1" applyBorder="1" applyAlignment="1" applyProtection="1">
      <alignment horizontal="left" vertical="top" wrapText="1"/>
      <protection locked="0"/>
    </xf>
    <xf numFmtId="0" fontId="15" fillId="0" borderId="25" xfId="0" applyFont="1" applyBorder="1" applyAlignment="1" applyProtection="1">
      <alignment horizontal="left" vertical="top" wrapText="1"/>
      <protection locked="0"/>
    </xf>
    <xf numFmtId="44" fontId="15" fillId="6" borderId="25" xfId="0" applyNumberFormat="1" applyFont="1" applyFill="1" applyBorder="1" applyAlignment="1">
      <alignment horizontal="left" vertical="top" wrapText="1"/>
    </xf>
    <xf numFmtId="0" fontId="22" fillId="0" borderId="25" xfId="1" applyNumberFormat="1" applyFont="1" applyFill="1" applyBorder="1" applyAlignment="1" applyProtection="1">
      <alignment horizontal="left" vertical="top" wrapText="1"/>
      <protection locked="0"/>
    </xf>
    <xf numFmtId="0" fontId="22" fillId="0" borderId="20" xfId="0" applyFont="1" applyBorder="1" applyAlignment="1" applyProtection="1">
      <alignment horizontal="left" vertical="top" wrapText="1"/>
      <protection locked="0"/>
    </xf>
    <xf numFmtId="44" fontId="22" fillId="0" borderId="1" xfId="0" applyNumberFormat="1" applyFont="1" applyBorder="1" applyAlignment="1">
      <alignment horizontal="left" vertical="top" wrapText="1"/>
    </xf>
    <xf numFmtId="0" fontId="16" fillId="0" borderId="14" xfId="0" applyFont="1" applyBorder="1" applyAlignment="1" applyProtection="1">
      <alignment horizontal="left"/>
      <protection locked="0" hidden="1"/>
    </xf>
    <xf numFmtId="0" fontId="16" fillId="0" borderId="14" xfId="0" applyFont="1" applyBorder="1" applyAlignment="1" applyProtection="1">
      <alignment horizontal="left" wrapText="1"/>
      <protection locked="0"/>
    </xf>
    <xf numFmtId="0" fontId="16" fillId="0" borderId="1" xfId="0" applyFont="1" applyBorder="1" applyAlignment="1" applyProtection="1">
      <alignment horizontal="left" wrapText="1"/>
      <protection locked="0"/>
    </xf>
    <xf numFmtId="43" fontId="16" fillId="6" borderId="1" xfId="0" applyNumberFormat="1" applyFont="1" applyFill="1" applyBorder="1" applyAlignment="1">
      <alignment horizontal="center" wrapText="1"/>
    </xf>
    <xf numFmtId="43" fontId="16" fillId="0" borderId="1" xfId="2" applyNumberFormat="1" applyFont="1" applyFill="1" applyBorder="1" applyAlignment="1" applyProtection="1">
      <alignment horizontal="center" wrapText="1"/>
      <protection locked="0"/>
    </xf>
    <xf numFmtId="0" fontId="16" fillId="0" borderId="1" xfId="0" applyFont="1" applyBorder="1" applyAlignment="1" applyProtection="1">
      <alignment horizontal="right" wrapText="1"/>
      <protection locked="0"/>
    </xf>
    <xf numFmtId="39" fontId="16" fillId="0" borderId="1" xfId="6" applyNumberFormat="1" applyFont="1" applyFill="1" applyBorder="1" applyAlignment="1" applyProtection="1">
      <alignment horizontal="left" wrapText="1"/>
      <protection locked="0"/>
    </xf>
    <xf numFmtId="0" fontId="16" fillId="0" borderId="1" xfId="0" applyFont="1" applyBorder="1" applyAlignment="1" applyProtection="1">
      <alignment horizontal="left"/>
      <protection locked="0" hidden="1"/>
    </xf>
    <xf numFmtId="39" fontId="16" fillId="0" borderId="1" xfId="6" applyNumberFormat="1" applyFont="1" applyFill="1" applyBorder="1" applyAlignment="1" applyProtection="1">
      <alignment horizontal="right" wrapText="1"/>
      <protection locked="0"/>
    </xf>
    <xf numFmtId="44" fontId="16" fillId="0" borderId="1" xfId="1" applyNumberFormat="1" applyFont="1" applyFill="1" applyBorder="1" applyAlignment="1" applyProtection="1">
      <alignment wrapText="1"/>
      <protection locked="0"/>
    </xf>
    <xf numFmtId="0" fontId="16" fillId="0" borderId="24" xfId="0" applyFont="1" applyBorder="1" applyAlignment="1" applyProtection="1">
      <alignment horizontal="left" wrapText="1"/>
      <protection locked="0"/>
    </xf>
    <xf numFmtId="0" fontId="16" fillId="0" borderId="24" xfId="0" applyFont="1" applyBorder="1" applyAlignment="1" applyProtection="1">
      <alignment horizontal="left"/>
      <protection locked="0" hidden="1"/>
    </xf>
    <xf numFmtId="43" fontId="16" fillId="0" borderId="1" xfId="0" applyNumberFormat="1" applyFont="1" applyBorder="1" applyAlignment="1">
      <alignment horizontal="center" wrapText="1"/>
    </xf>
    <xf numFmtId="39" fontId="16" fillId="0" borderId="1" xfId="6" applyNumberFormat="1" applyFont="1" applyFill="1" applyBorder="1" applyAlignment="1" applyProtection="1">
      <alignment horizontal="right"/>
      <protection locked="0"/>
    </xf>
    <xf numFmtId="43" fontId="16" fillId="0" borderId="24" xfId="0" applyNumberFormat="1" applyFont="1" applyBorder="1" applyAlignment="1">
      <alignment horizontal="center" wrapText="1"/>
    </xf>
    <xf numFmtId="39" fontId="16" fillId="0" borderId="24" xfId="6" applyNumberFormat="1" applyFont="1" applyFill="1" applyBorder="1" applyAlignment="1" applyProtection="1">
      <alignment horizontal="right"/>
      <protection locked="0"/>
    </xf>
    <xf numFmtId="44" fontId="16" fillId="0" borderId="24" xfId="1" applyNumberFormat="1" applyFont="1" applyFill="1" applyBorder="1" applyAlignment="1" applyProtection="1">
      <alignment wrapText="1"/>
      <protection locked="0"/>
    </xf>
    <xf numFmtId="43" fontId="59" fillId="7" borderId="1" xfId="2" applyNumberFormat="1" applyFont="1" applyFill="1" applyBorder="1" applyAlignment="1">
      <alignment horizontal="left" vertical="top" wrapText="1"/>
    </xf>
    <xf numFmtId="43" fontId="59" fillId="7" borderId="1" xfId="0" applyNumberFormat="1" applyFont="1" applyFill="1" applyBorder="1" applyAlignment="1">
      <alignment horizontal="left" vertical="top" wrapText="1"/>
    </xf>
    <xf numFmtId="43" fontId="59" fillId="8" borderId="1" xfId="0" applyNumberFormat="1" applyFont="1" applyFill="1" applyBorder="1" applyAlignment="1">
      <alignment horizontal="left" vertical="top" wrapText="1"/>
    </xf>
    <xf numFmtId="43" fontId="59" fillId="0" borderId="1" xfId="0" applyNumberFormat="1" applyFont="1" applyBorder="1" applyAlignment="1">
      <alignment horizontal="left" vertical="top" wrapText="1"/>
    </xf>
    <xf numFmtId="43" fontId="59" fillId="0" borderId="1" xfId="2" applyNumberFormat="1" applyFont="1" applyFill="1" applyBorder="1" applyAlignment="1">
      <alignment horizontal="left" vertical="top" wrapText="1"/>
    </xf>
    <xf numFmtId="43" fontId="6" fillId="3" borderId="26" xfId="0" applyNumberFormat="1" applyFont="1" applyFill="1" applyBorder="1" applyAlignment="1">
      <alignment horizontal="left" vertical="top" wrapText="1"/>
    </xf>
    <xf numFmtId="43" fontId="6" fillId="3" borderId="26" xfId="0" applyNumberFormat="1" applyFont="1" applyFill="1" applyBorder="1" applyAlignment="1">
      <alignment horizontal="left" wrapText="1"/>
    </xf>
    <xf numFmtId="43" fontId="6" fillId="2" borderId="26" xfId="0" applyNumberFormat="1" applyFont="1" applyFill="1" applyBorder="1" applyAlignment="1">
      <alignment horizontal="left" wrapText="1"/>
    </xf>
    <xf numFmtId="43" fontId="15" fillId="6" borderId="15" xfId="1" applyFont="1" applyFill="1" applyBorder="1" applyAlignment="1">
      <alignment horizontal="center" vertical="top" textRotation="90" wrapText="1"/>
    </xf>
    <xf numFmtId="0" fontId="4" fillId="0" borderId="14" xfId="0" applyFont="1" applyBorder="1" applyAlignment="1">
      <alignment horizontal="left" vertical="top" wrapText="1"/>
    </xf>
    <xf numFmtId="0" fontId="47" fillId="0" borderId="20" xfId="0" applyFont="1" applyBorder="1" applyAlignment="1" applyProtection="1">
      <alignment horizontal="left" wrapText="1"/>
      <protection hidden="1"/>
    </xf>
    <xf numFmtId="0" fontId="4" fillId="0" borderId="20" xfId="0" applyFont="1" applyBorder="1" applyAlignment="1" applyProtection="1">
      <alignment horizontal="left" vertical="top" wrapText="1"/>
      <protection hidden="1"/>
    </xf>
    <xf numFmtId="0" fontId="44" fillId="2" borderId="10" xfId="0" applyFont="1" applyFill="1" applyBorder="1" applyAlignment="1">
      <alignment horizontal="right" vertical="center" wrapText="1"/>
    </xf>
    <xf numFmtId="0" fontId="44" fillId="2" borderId="3" xfId="0" applyFont="1" applyFill="1" applyBorder="1" applyAlignment="1">
      <alignment horizontal="right" vertical="center" wrapText="1"/>
    </xf>
    <xf numFmtId="0" fontId="44" fillId="2" borderId="11" xfId="0" applyFont="1" applyFill="1" applyBorder="1" applyAlignment="1">
      <alignment horizontal="right" vertical="center" wrapText="1"/>
    </xf>
    <xf numFmtId="0" fontId="44" fillId="2" borderId="10" xfId="0" applyFont="1" applyFill="1" applyBorder="1" applyAlignment="1">
      <alignment horizontal="center" vertical="center" wrapText="1"/>
    </xf>
    <xf numFmtId="0" fontId="44" fillId="2" borderId="11" xfId="0" applyFont="1" applyFill="1" applyBorder="1" applyAlignment="1">
      <alignment horizontal="center" vertical="center" wrapText="1"/>
    </xf>
    <xf numFmtId="0" fontId="44" fillId="2" borderId="8" xfId="0" applyFont="1" applyFill="1" applyBorder="1" applyAlignment="1">
      <alignment horizontal="right" vertical="center" wrapText="1"/>
    </xf>
    <xf numFmtId="0" fontId="44" fillId="2" borderId="0" xfId="0" applyFont="1" applyFill="1" applyAlignment="1">
      <alignment horizontal="right" vertical="center" wrapText="1"/>
    </xf>
    <xf numFmtId="0" fontId="44" fillId="2" borderId="9" xfId="0" applyFont="1" applyFill="1" applyBorder="1" applyAlignment="1">
      <alignment horizontal="right" vertical="center" wrapText="1"/>
    </xf>
    <xf numFmtId="0" fontId="51" fillId="2" borderId="8" xfId="0" applyFont="1" applyFill="1" applyBorder="1" applyAlignment="1">
      <alignment horizontal="center" wrapText="1"/>
    </xf>
    <xf numFmtId="0" fontId="51" fillId="2" borderId="9" xfId="0" applyFont="1" applyFill="1" applyBorder="1" applyAlignment="1">
      <alignment horizontal="center" wrapText="1"/>
    </xf>
    <xf numFmtId="0" fontId="49" fillId="16" borderId="8" xfId="0" applyFont="1" applyFill="1" applyBorder="1" applyAlignment="1">
      <alignment horizontal="center" vertical="center" wrapText="1"/>
    </xf>
    <xf numFmtId="0" fontId="49" fillId="16" borderId="0" xfId="0" applyFont="1" applyFill="1" applyAlignment="1">
      <alignment horizontal="center" vertical="center" wrapText="1"/>
    </xf>
    <xf numFmtId="0" fontId="51" fillId="2" borderId="8" xfId="0" applyFont="1" applyFill="1" applyBorder="1" applyAlignment="1">
      <alignment horizontal="center" vertical="top" wrapText="1"/>
    </xf>
    <xf numFmtId="0" fontId="51" fillId="2" borderId="9" xfId="0" applyFont="1" applyFill="1" applyBorder="1" applyAlignment="1">
      <alignment horizontal="center" vertical="top" wrapText="1"/>
    </xf>
    <xf numFmtId="0" fontId="44" fillId="0" borderId="8" xfId="0" applyFont="1" applyBorder="1" applyAlignment="1">
      <alignment horizontal="right" wrapText="1"/>
    </xf>
    <xf numFmtId="0" fontId="44" fillId="0" borderId="0" xfId="0" applyFont="1" applyAlignment="1">
      <alignment horizontal="right" wrapText="1"/>
    </xf>
    <xf numFmtId="0" fontId="44" fillId="0" borderId="9" xfId="0" applyFont="1" applyBorder="1" applyAlignment="1">
      <alignment horizontal="right" wrapText="1"/>
    </xf>
    <xf numFmtId="0" fontId="50" fillId="0" borderId="8" xfId="0" applyFont="1" applyBorder="1" applyAlignment="1" applyProtection="1">
      <alignment horizontal="center" wrapText="1"/>
      <protection locked="0"/>
    </xf>
    <xf numFmtId="0" fontId="50" fillId="0" borderId="9" xfId="0" applyFont="1" applyBorder="1" applyAlignment="1" applyProtection="1">
      <alignment horizontal="center" wrapText="1"/>
      <protection locked="0"/>
    </xf>
    <xf numFmtId="0" fontId="56" fillId="0" borderId="0" xfId="0" applyFont="1" applyAlignment="1">
      <alignment horizontal="center" vertical="center" wrapText="1"/>
    </xf>
    <xf numFmtId="0" fontId="55" fillId="21" borderId="31" xfId="0" applyFont="1" applyFill="1" applyBorder="1" applyAlignment="1">
      <alignment horizontal="center" vertical="top" wrapText="1"/>
    </xf>
    <xf numFmtId="0" fontId="44" fillId="2" borderId="5" xfId="0" applyFont="1" applyFill="1" applyBorder="1" applyAlignment="1">
      <alignment horizontal="right" wrapText="1"/>
    </xf>
    <xf numFmtId="0" fontId="44" fillId="2" borderId="6" xfId="0" applyFont="1" applyFill="1" applyBorder="1" applyAlignment="1">
      <alignment horizontal="right" wrapText="1"/>
    </xf>
    <xf numFmtId="0" fontId="44" fillId="2" borderId="7" xfId="0" applyFont="1" applyFill="1" applyBorder="1" applyAlignment="1">
      <alignment horizontal="right" wrapText="1"/>
    </xf>
    <xf numFmtId="0" fontId="53" fillId="2" borderId="5" xfId="0" applyFont="1" applyFill="1" applyBorder="1" applyAlignment="1">
      <alignment horizontal="center" wrapText="1"/>
    </xf>
    <xf numFmtId="0" fontId="53" fillId="2" borderId="7" xfId="0" applyFont="1" applyFill="1" applyBorder="1" applyAlignment="1">
      <alignment horizontal="center" wrapText="1"/>
    </xf>
    <xf numFmtId="0" fontId="30" fillId="6" borderId="10" xfId="0" applyFont="1" applyFill="1" applyBorder="1" applyAlignment="1">
      <alignment horizontal="right" vertical="center" wrapText="1"/>
    </xf>
    <xf numFmtId="0" fontId="30" fillId="6" borderId="3" xfId="0" applyFont="1" applyFill="1" applyBorder="1" applyAlignment="1">
      <alignment horizontal="right" vertical="center" wrapText="1"/>
    </xf>
    <xf numFmtId="0" fontId="30" fillId="6" borderId="11" xfId="0" applyFont="1" applyFill="1" applyBorder="1" applyAlignment="1">
      <alignment horizontal="right" vertical="center" wrapText="1"/>
    </xf>
    <xf numFmtId="0" fontId="30" fillId="6" borderId="10" xfId="0" applyFont="1" applyFill="1" applyBorder="1" applyAlignment="1">
      <alignment horizontal="center" vertical="center" wrapText="1"/>
    </xf>
    <xf numFmtId="0" fontId="30" fillId="6" borderId="11" xfId="0" applyFont="1" applyFill="1" applyBorder="1" applyAlignment="1">
      <alignment horizontal="center" vertical="center" wrapText="1"/>
    </xf>
    <xf numFmtId="0" fontId="30" fillId="6" borderId="5" xfId="0" applyFont="1" applyFill="1" applyBorder="1" applyAlignment="1">
      <alignment horizontal="right" wrapText="1"/>
    </xf>
    <xf numFmtId="0" fontId="30" fillId="6" borderId="6" xfId="0" applyFont="1" applyFill="1" applyBorder="1" applyAlignment="1">
      <alignment horizontal="right" wrapText="1"/>
    </xf>
    <xf numFmtId="0" fontId="30" fillId="6" borderId="7" xfId="0" applyFont="1" applyFill="1" applyBorder="1" applyAlignment="1">
      <alignment horizontal="right" wrapText="1"/>
    </xf>
    <xf numFmtId="0" fontId="30" fillId="6" borderId="5" xfId="0" applyFont="1" applyFill="1" applyBorder="1" applyAlignment="1">
      <alignment horizontal="center" wrapText="1"/>
    </xf>
    <xf numFmtId="0" fontId="30" fillId="6" borderId="7" xfId="0" applyFont="1" applyFill="1" applyBorder="1" applyAlignment="1">
      <alignment horizontal="center" wrapText="1"/>
    </xf>
    <xf numFmtId="0" fontId="30" fillId="0" borderId="8" xfId="0" applyFont="1" applyBorder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9" xfId="0" applyFont="1" applyBorder="1" applyAlignment="1">
      <alignment horizontal="right" wrapText="1"/>
    </xf>
    <xf numFmtId="0" fontId="31" fillId="0" borderId="8" xfId="0" applyFont="1" applyBorder="1" applyAlignment="1" applyProtection="1">
      <alignment horizontal="center" wrapText="1"/>
      <protection locked="0"/>
    </xf>
    <xf numFmtId="0" fontId="31" fillId="0" borderId="9" xfId="0" applyFont="1" applyBorder="1" applyAlignment="1" applyProtection="1">
      <alignment horizontal="center" wrapText="1"/>
      <protection locked="0"/>
    </xf>
    <xf numFmtId="0" fontId="30" fillId="6" borderId="8" xfId="0" applyFont="1" applyFill="1" applyBorder="1" applyAlignment="1">
      <alignment horizontal="right" vertical="center" wrapText="1"/>
    </xf>
    <xf numFmtId="0" fontId="30" fillId="6" borderId="0" xfId="0" applyFont="1" applyFill="1" applyAlignment="1">
      <alignment horizontal="right" vertical="center" wrapText="1"/>
    </xf>
    <xf numFmtId="0" fontId="30" fillId="6" borderId="9" xfId="0" applyFont="1" applyFill="1" applyBorder="1" applyAlignment="1">
      <alignment horizontal="right" vertical="center" wrapText="1"/>
    </xf>
    <xf numFmtId="0" fontId="32" fillId="6" borderId="8" xfId="0" applyFont="1" applyFill="1" applyBorder="1" applyAlignment="1">
      <alignment horizontal="center" wrapText="1"/>
    </xf>
    <xf numFmtId="0" fontId="32" fillId="6" borderId="9" xfId="0" applyFont="1" applyFill="1" applyBorder="1" applyAlignment="1">
      <alignment horizontal="center" wrapText="1"/>
    </xf>
    <xf numFmtId="0" fontId="57" fillId="0" borderId="0" xfId="0" applyFont="1" applyAlignment="1">
      <alignment horizontal="center" vertical="center" wrapText="1"/>
    </xf>
    <xf numFmtId="0" fontId="33" fillId="14" borderId="8" xfId="0" applyFont="1" applyFill="1" applyBorder="1" applyAlignment="1">
      <alignment horizontal="center" vertical="center" wrapText="1"/>
    </xf>
    <xf numFmtId="0" fontId="33" fillId="14" borderId="0" xfId="0" applyFont="1" applyFill="1" applyAlignment="1">
      <alignment horizontal="center" vertical="center" wrapText="1"/>
    </xf>
    <xf numFmtId="0" fontId="32" fillId="6" borderId="8" xfId="0" applyFont="1" applyFill="1" applyBorder="1" applyAlignment="1">
      <alignment horizontal="center" vertical="top" wrapText="1"/>
    </xf>
    <xf numFmtId="0" fontId="32" fillId="6" borderId="9" xfId="0" applyFont="1" applyFill="1" applyBorder="1" applyAlignment="1">
      <alignment horizontal="center" vertical="top" wrapText="1"/>
    </xf>
  </cellXfs>
  <cellStyles count="162">
    <cellStyle name="20% - Accent3 2" xfId="142" xr:uid="{0C084807-BEE5-4907-99D1-41064B0D281D}"/>
    <cellStyle name="Bad 2" xfId="34" xr:uid="{C2F1B1F8-8F6F-4934-86A3-82846B514845}"/>
    <cellStyle name="Bad 3" xfId="36" xr:uid="{063D590E-5EE6-4726-9AD4-E74D2600472E}"/>
    <cellStyle name="Calculation 2" xfId="144" xr:uid="{219F0589-CBC1-4183-8FC8-BD8E85598A4E}"/>
    <cellStyle name="Comma" xfId="1" builtinId="3"/>
    <cellStyle name="Comma 2" xfId="37" xr:uid="{7E2D0B99-5BDA-4F4C-A55C-C93E9CFD708E}"/>
    <cellStyle name="Comma 2 2" xfId="47" xr:uid="{B05D9948-1E97-4BC7-915B-1DEB31632019}"/>
    <cellStyle name="Comma 2 3" xfId="44" xr:uid="{8B50E5E5-AAAF-480A-A7A5-9EACD4DEA5FB}"/>
    <cellStyle name="Comma 2 4" xfId="152" xr:uid="{DD12E16A-936B-4779-884B-F7E20C458606}"/>
    <cellStyle name="Comma 2 5" xfId="147" xr:uid="{9FF494FC-56DE-49E0-AE33-913DC3906D1A}"/>
    <cellStyle name="Comma 3" xfId="148" xr:uid="{5161A020-12A8-4B31-8468-55CF9444B38A}"/>
    <cellStyle name="Currency" xfId="2" builtinId="4"/>
    <cellStyle name="Currency 2" xfId="8" xr:uid="{2ADB24F2-C074-498C-8BD4-819C74EDDC99}"/>
    <cellStyle name="Currency 3" xfId="6" xr:uid="{8180E4A2-C171-445D-BFA6-964ABD639DE0}"/>
    <cellStyle name="Currency 4" xfId="7" xr:uid="{EC62E13F-374B-4D07-93EA-AE7174312317}"/>
    <cellStyle name="Currency 4 2" xfId="54" xr:uid="{669B6D3E-B9EA-405B-B7E7-976807B98E29}"/>
    <cellStyle name="Currency 5" xfId="154" xr:uid="{C43C123F-FE3A-46EB-9C3A-1CA3C451551D}"/>
    <cellStyle name="Currency 5 2" xfId="145" xr:uid="{98F8E412-BAC3-46CF-9AF0-216F5CB5DB3E}"/>
    <cellStyle name="Hyperlink 10" xfId="57" xr:uid="{D420AE19-8A96-44FF-83BA-8108CD459E3F}"/>
    <cellStyle name="Hyperlink 2" xfId="24" xr:uid="{C444F7E6-BC46-4A76-A8EF-D8851CBA10AD}"/>
    <cellStyle name="Hyperlink 3" xfId="60" xr:uid="{782BA93E-2DE9-482F-B180-C2B6D4866698}"/>
    <cellStyle name="Hyperlink 7 2" xfId="56" xr:uid="{077F17AA-6145-4E4D-B985-51C6AE0F4982}"/>
    <cellStyle name="Input 2" xfId="38" xr:uid="{90BE388B-8DC9-439B-9354-85D5A5C35877}"/>
    <cellStyle name="Input 2 2" xfId="153" xr:uid="{C542A987-C4A2-4ADF-8A4A-39A7CA13844E}"/>
    <cellStyle name="Input 2 3" xfId="143" xr:uid="{BB113E4A-28FB-4F6E-8392-FC02129C9ED9}"/>
    <cellStyle name="Neutral 2" xfId="39" xr:uid="{D58D4F68-93E7-4569-9020-9866B7B526AC}"/>
    <cellStyle name="Normal" xfId="0" builtinId="0"/>
    <cellStyle name="Normal 10" xfId="62" xr:uid="{16E856DE-2D83-4853-BD89-6606DFB1EB04}"/>
    <cellStyle name="Normal 10 2 2 3" xfId="137" xr:uid="{E321E13A-C790-44F8-B490-5C9AB71A9E30}"/>
    <cellStyle name="Normal 10 3" xfId="158" xr:uid="{2D40B51E-9D72-4D19-AE24-7C73D0B57452}"/>
    <cellStyle name="Normal 13" xfId="30" xr:uid="{5CD54D10-160F-4AB1-B5C7-F58419E0BD83}"/>
    <cellStyle name="Normal 14" xfId="9" xr:uid="{0B0A97BD-B055-41BC-A5E1-196DEEEC00B2}"/>
    <cellStyle name="Normal 149 2" xfId="159" xr:uid="{9378D282-52AE-4265-9811-C43DB20DD5B8}"/>
    <cellStyle name="Normal 15" xfId="10" xr:uid="{A05A5CCA-A648-4AA7-AA54-2A6934A72CF2}"/>
    <cellStyle name="Normal 165" xfId="61" xr:uid="{8CA74A18-918C-4FB8-BABC-8991E4A3E3FC}"/>
    <cellStyle name="Normal 166" xfId="52" xr:uid="{6B19AE0F-D3E4-4E07-9794-A9E7FB45E4EF}"/>
    <cellStyle name="Normal 167" xfId="58" xr:uid="{5FE9E925-60D6-44DB-BC52-097FDDA5FA3C}"/>
    <cellStyle name="Normal 169" xfId="63" xr:uid="{52C4A317-91C7-435F-AEDA-55EEC1E8FDBD}"/>
    <cellStyle name="Normal 179" xfId="67" xr:uid="{CF0933A8-ECBE-4C07-BC99-12BD16B0FFA6}"/>
    <cellStyle name="Normal 18" xfId="26" xr:uid="{1259798D-8919-45A3-82A1-A29744D4AA69}"/>
    <cellStyle name="Normal 180" xfId="69" xr:uid="{38B38264-60AE-4734-8A54-6C71B3F7C6AF}"/>
    <cellStyle name="Normal 181" xfId="70" xr:uid="{D485CE3A-39DE-4C6B-93C9-6651E7EB7A74}"/>
    <cellStyle name="Normal 184" xfId="72" xr:uid="{A29D9ED4-652F-4BD1-842F-0BF4130FF866}"/>
    <cellStyle name="Normal 185" xfId="73" xr:uid="{96661BB1-5FE8-4819-8CDC-00C3B16F8928}"/>
    <cellStyle name="Normal 187" xfId="74" xr:uid="{8E8A6F04-0352-4F71-BB25-1AF23F0BCAC0}"/>
    <cellStyle name="Normal 188" xfId="75" xr:uid="{F61ECCEA-DA20-4E1D-851C-A13132DADB3A}"/>
    <cellStyle name="Normal 189" xfId="76" xr:uid="{1D5CF0C2-96E4-4AEA-8220-284792CE0E9F}"/>
    <cellStyle name="Normal 19" xfId="29" xr:uid="{4FD6DBAB-6BEA-4845-8833-860B13518A84}"/>
    <cellStyle name="Normal 190" xfId="78" xr:uid="{0FD16DA3-AE42-407A-A6A1-D5289F758BDC}"/>
    <cellStyle name="Normal 191" xfId="79" xr:uid="{EAF02D77-764F-4412-BD74-13BC180AB1D7}"/>
    <cellStyle name="Normal 192" xfId="80" xr:uid="{692BC2E6-2F36-462D-AD61-E88E4714C546}"/>
    <cellStyle name="Normal 193" xfId="81" xr:uid="{D9406052-5741-4A91-B004-ACB27C54EA78}"/>
    <cellStyle name="Normal 194" xfId="82" xr:uid="{E9C0610E-6283-4B8D-B398-C5D46385E978}"/>
    <cellStyle name="Normal 195" xfId="83" xr:uid="{1CB2D08D-633C-4E0D-845A-92A3EF776912}"/>
    <cellStyle name="Normal 196" xfId="84" xr:uid="{16154871-E617-4124-BC59-B2AE6F84FC0C}"/>
    <cellStyle name="Normal 197" xfId="85" xr:uid="{D3608577-D04B-401B-8490-BC3F464A60FE}"/>
    <cellStyle name="Normal 198" xfId="86" xr:uid="{6C494EA4-73B2-4C94-9528-5C71CB58341B}"/>
    <cellStyle name="Normal 199" xfId="87" xr:uid="{0A17C425-280F-4D1D-B604-738BF833EC45}"/>
    <cellStyle name="Normal 2" xfId="5" xr:uid="{D2B65D7A-691D-4864-B96F-94F31E84BD93}"/>
    <cellStyle name="Normal 2 10" xfId="19" xr:uid="{232D9BF5-AFB9-4610-A105-9196299C1778}"/>
    <cellStyle name="Normal 2 2" xfId="11" xr:uid="{B47851D6-6B25-4612-8F79-93FA491BB95A}"/>
    <cellStyle name="Normal 2 3" xfId="21" xr:uid="{070EF6FD-95E8-4AA8-98F9-CE6FD40CAFBE}"/>
    <cellStyle name="Normal 2 3 2" xfId="155" xr:uid="{82A639E4-2A46-429E-9735-9CCC4C2F8C84}"/>
    <cellStyle name="Normal 200" xfId="88" xr:uid="{AE1EF644-0966-4A1D-B85B-6791A1F1449C}"/>
    <cellStyle name="Normal 201" xfId="92" xr:uid="{AB20D53F-DE23-4FCF-BA55-C4031854C47D}"/>
    <cellStyle name="Normal 202" xfId="93" xr:uid="{FBAF559F-7031-4FF5-BBD7-26F6E6A00366}"/>
    <cellStyle name="Normal 203" xfId="94" xr:uid="{AECBD9F4-E282-4E0E-9455-8DAA16D3D893}"/>
    <cellStyle name="Normal 204" xfId="95" xr:uid="{EAD5D0EF-2593-4F42-9C7A-9863AEE59C3B}"/>
    <cellStyle name="Normal 205" xfId="96" xr:uid="{4D50852F-2616-4362-A61B-92DCDBC546F4}"/>
    <cellStyle name="Normal 206" xfId="98" xr:uid="{7FF92906-FA9F-4C70-922F-9C3B268FD35B}"/>
    <cellStyle name="Normal 207" xfId="99" xr:uid="{283DABA8-EB66-4456-BE3C-588B0812BE80}"/>
    <cellStyle name="Normal 208" xfId="100" xr:uid="{D945CC80-9654-44A6-8EB1-97C9A59861C5}"/>
    <cellStyle name="Normal 209" xfId="101" xr:uid="{04F3FD06-328A-49B5-AE93-E20171A1B74A}"/>
    <cellStyle name="Normal 210" xfId="102" xr:uid="{7B6CF9E9-B0F0-4A79-B130-3110D4550018}"/>
    <cellStyle name="Normal 211" xfId="103" xr:uid="{CA02BBD1-624C-48D6-926B-3A94CCC5CF24}"/>
    <cellStyle name="Normal 212" xfId="104" xr:uid="{A238915C-365D-4697-B9AE-5D1FABAB6C02}"/>
    <cellStyle name="Normal 213" xfId="97" xr:uid="{570E53E5-5521-4705-AE12-3CFA612566D9}"/>
    <cellStyle name="Normal 214" xfId="105" xr:uid="{926B1FB6-6815-4995-845B-D571A6E06E58}"/>
    <cellStyle name="Normal 215" xfId="106" xr:uid="{655FE2BD-3C26-4423-B2BA-7CA2DEB809AA}"/>
    <cellStyle name="Normal 216" xfId="107" xr:uid="{42B65B44-0576-4EF2-A960-181D4DBDE8DC}"/>
    <cellStyle name="Normal 217" xfId="131" xr:uid="{87525959-D39F-4388-8528-EF0EAA85BC18}"/>
    <cellStyle name="Normal 218" xfId="108" xr:uid="{315DDCBB-C902-4BCD-AB8F-9B2C699758C0}"/>
    <cellStyle name="Normal 219" xfId="109" xr:uid="{F2578F48-C320-4233-8721-3F1C89C3BC91}"/>
    <cellStyle name="Normal 22" xfId="31" xr:uid="{87C87E7F-856E-4E28-85FF-047554B8C19F}"/>
    <cellStyle name="Normal 220" xfId="110" xr:uid="{854C4B04-2A68-4F46-B66E-F4AA987B2DEF}"/>
    <cellStyle name="Normal 221" xfId="111" xr:uid="{D76274CD-B777-4824-A06F-68C33D7F6FFF}"/>
    <cellStyle name="Normal 222" xfId="112" xr:uid="{9DAEBD9D-4696-46EF-8F76-42FC3E736868}"/>
    <cellStyle name="Normal 223" xfId="113" xr:uid="{34F61C7A-FC3E-4F62-A737-C89E6929035D}"/>
    <cellStyle name="Normal 224" xfId="114" xr:uid="{68545B90-4828-45EB-8988-D3567243BBD8}"/>
    <cellStyle name="Normal 225" xfId="115" xr:uid="{37291DF1-0EE2-48E7-AD90-39176D9C8E7E}"/>
    <cellStyle name="Normal 226" xfId="116" xr:uid="{9645B8A8-423F-4620-8EA4-A102E207FDA1}"/>
    <cellStyle name="Normal 227" xfId="117" xr:uid="{C8D0AD4B-E177-46E5-9CF7-0AD0F9A26FAD}"/>
    <cellStyle name="Normal 228" xfId="118" xr:uid="{EB57B620-791D-403A-BE37-4B3630536601}"/>
    <cellStyle name="Normal 229" xfId="119" xr:uid="{27B4607B-55F6-467A-AC80-75D004F542F5}"/>
    <cellStyle name="Normal 230" xfId="120" xr:uid="{5AF49421-4414-462D-BDB6-141AD03DE554}"/>
    <cellStyle name="Normal 231" xfId="121" xr:uid="{A67480A8-CAD8-480E-B753-5B03EEC7DF49}"/>
    <cellStyle name="Normal 232" xfId="91" xr:uid="{5064076A-CFF4-4852-ADFC-F1B6333CBF9C}"/>
    <cellStyle name="Normal 233" xfId="122" xr:uid="{D052CCA8-1B00-42B2-8107-8523AD1BE9DA}"/>
    <cellStyle name="Normal 234" xfId="123" xr:uid="{48728CDA-0437-4EF5-BD4A-A195BB1FD029}"/>
    <cellStyle name="Normal 235" xfId="124" xr:uid="{E2910223-EA53-4E57-B233-F0829A04782A}"/>
    <cellStyle name="Normal 236" xfId="125" xr:uid="{BFD4FEFD-E7A1-4ECE-A4AA-43D8FA6AE2B1}"/>
    <cellStyle name="Normal 237" xfId="126" xr:uid="{1B67BFE8-5A45-4B1A-9FD2-7F1359541972}"/>
    <cellStyle name="Normal 238" xfId="127" xr:uid="{97ABC5CA-4E34-4CCF-8542-3F3FB83CE810}"/>
    <cellStyle name="Normal 239" xfId="128" xr:uid="{DFE6CE46-856E-48B5-A9C4-B88C15D19522}"/>
    <cellStyle name="Normal 240" xfId="129" xr:uid="{8995AF3A-5F7D-4F01-99CC-27BE81B030BB}"/>
    <cellStyle name="Normal 241" xfId="130" xr:uid="{85A1EDE6-BA40-4DD0-867F-6DFC40005032}"/>
    <cellStyle name="Normal 245" xfId="65" xr:uid="{BFE9E8A6-1D0A-47EF-B692-B0D4351D9DBB}"/>
    <cellStyle name="Normal 246" xfId="66" xr:uid="{6F1DACDC-5E85-485F-A6B8-28A1D968CB60}"/>
    <cellStyle name="Normal 247" xfId="90" xr:uid="{18969584-EC41-4F8B-AF53-CE2DA8515960}"/>
    <cellStyle name="Normal 248" xfId="89" xr:uid="{3F7479AD-62BA-4648-83ED-8D14601C3078}"/>
    <cellStyle name="Normal 249" xfId="68" xr:uid="{6C368C74-A6E6-41E8-991F-22B7D4FFD4A1}"/>
    <cellStyle name="Normal 25" xfId="12" xr:uid="{7FDAAAFA-60DE-4F59-8920-6448C45A4CA4}"/>
    <cellStyle name="Normal 250" xfId="71" xr:uid="{09C896DD-1A95-42D9-923D-F0510C21C205}"/>
    <cellStyle name="Normal 253" xfId="77" xr:uid="{864E88EA-2A67-4B1C-9AF9-964321C561CC}"/>
    <cellStyle name="Normal 3" xfId="13" xr:uid="{0CB17B1B-80AC-4702-AA75-3D2C541E4040}"/>
    <cellStyle name="Normal 3 2" xfId="20" xr:uid="{77016BA1-A0F1-4B33-8FC2-E7636E892046}"/>
    <cellStyle name="Normal 3 2 2" xfId="149" xr:uid="{1203D6B9-2078-45BC-AB8E-3FE4FC97198D}"/>
    <cellStyle name="Normal 3 2 3" xfId="146" xr:uid="{E28D52D1-3F87-41C5-A4C2-7A0D1FCD34AB}"/>
    <cellStyle name="Normal 3 3" xfId="22" xr:uid="{2FBFAD68-A99C-4BE2-9005-A8E569DF029F}"/>
    <cellStyle name="Normal 3 4" xfId="23" xr:uid="{997DBAD3-717B-4E4F-A696-73C1CBAF101E}"/>
    <cellStyle name="Normal 387" xfId="51" xr:uid="{6425BFB8-757C-4280-88CD-4987A97CDE8D}"/>
    <cellStyle name="Normal 4" xfId="14" xr:uid="{EBB87CE0-BE7A-4EB0-9EB8-A83D46638C03}"/>
    <cellStyle name="Normal 4 2" xfId="49" xr:uid="{E9460ACC-4306-4213-B0D5-0D4152F7BDF1}"/>
    <cellStyle name="Normal 4 2 3" xfId="132" xr:uid="{761C754D-9524-47EC-A57E-40B71F60225B}"/>
    <cellStyle name="Normal 4 3" xfId="28" xr:uid="{C5AE6B34-2DEB-4F55-AB14-38058E207848}"/>
    <cellStyle name="Normal 401" xfId="15" xr:uid="{18C6CFC5-AAB0-4252-94B8-5067F23CC9E9}"/>
    <cellStyle name="Normal 403" xfId="135" xr:uid="{C677193C-F463-4691-BE74-5EA08665E4A6}"/>
    <cellStyle name="Normal 405" xfId="18" xr:uid="{3BDABCE8-0ACE-4CFA-AEC6-50FBC0BC6D37}"/>
    <cellStyle name="Normal 424" xfId="16" xr:uid="{AE686B1E-BDD8-44A4-B337-D7A36DF50DA3}"/>
    <cellStyle name="Normal 434" xfId="17" xr:uid="{90CD2A28-F4EB-4138-8057-4B633F61EBBC}"/>
    <cellStyle name="Normal 5" xfId="35" xr:uid="{400A89D4-F653-4197-9A40-A558CE320C02}"/>
    <cellStyle name="Normal 5 2" xfId="41" xr:uid="{EBCA4AB8-E79F-4B29-8BE5-48074CC23224}"/>
    <cellStyle name="Normal 5 3" xfId="46" xr:uid="{0829A994-64C9-4F32-A015-6B77F91B7ABD}"/>
    <cellStyle name="Normal 5 4" xfId="43" xr:uid="{994B37A8-CA0A-4801-9E45-248A444F70B4}"/>
    <cellStyle name="Normal 5 5" xfId="151" xr:uid="{E02386AD-04C4-47BF-A9B7-17D0180DBCAF}"/>
    <cellStyle name="Normal 5 6" xfId="140" xr:uid="{657E8182-A1B9-4960-A022-A8CF782CF6CC}"/>
    <cellStyle name="Normal 6" xfId="25" xr:uid="{7BFC05EF-98CF-4B26-835E-DA701E073C5F}"/>
    <cellStyle name="Normal 6 2" xfId="42" xr:uid="{D01D3D33-44C0-4208-ADF7-4FA2487C3B00}"/>
    <cellStyle name="Normal 6 3" xfId="150" xr:uid="{19ECBFB4-BC7F-438C-BF3C-752058C9EF19}"/>
    <cellStyle name="Normal 6 4" xfId="141" xr:uid="{2B8E3787-D770-4B90-A2D9-076482D02AC8}"/>
    <cellStyle name="Normal 7" xfId="157" xr:uid="{1602740A-5341-460E-B0F2-24AFA2937102}"/>
    <cellStyle name="Normal 7 2" xfId="160" xr:uid="{35046A16-6789-40DC-A059-3D6273342F40}"/>
    <cellStyle name="Normal 74 2" xfId="64" xr:uid="{253D347F-8F50-4389-AF4B-0DA3246DC614}"/>
    <cellStyle name="Normal 77" xfId="59" xr:uid="{A6E507C9-DCC8-4103-9197-1012B8B63C59}"/>
    <cellStyle name="Normal 780" xfId="53" xr:uid="{598366D8-189C-449B-80FB-588E04FE7919}"/>
    <cellStyle name="Normal 781" xfId="4" xr:uid="{C9140421-33A4-42E6-B81F-EE4263C92934}"/>
    <cellStyle name="Normal 8" xfId="156" xr:uid="{27814076-33D2-4757-9EF6-75A6C8E7C318}"/>
    <cellStyle name="Normal 84" xfId="55" xr:uid="{A8E48C9A-7399-49AB-89A9-C36972F944BC}"/>
    <cellStyle name="Normal 84 2" xfId="136" xr:uid="{CA85FFC9-3B74-4928-88BA-ED76E42C80FB}"/>
    <cellStyle name="Normal 86" xfId="133" xr:uid="{C2F41457-1FB3-43AA-86AC-34FF5DD7595D}"/>
    <cellStyle name="Normal 86 4 2" xfId="134" xr:uid="{8973C4CC-B226-477A-B834-9BD12804A81F}"/>
    <cellStyle name="Normal 9" xfId="161" xr:uid="{181171C0-CEAE-4A8E-A4F8-595422E3E786}"/>
    <cellStyle name="Normal_Sheet1" xfId="3" xr:uid="{2DDA437A-1125-4B61-893C-0EFC8673DCE6}"/>
    <cellStyle name="Output dollar" xfId="50" xr:uid="{ED95D098-83BC-45B3-87E5-21F539BA32F5}"/>
    <cellStyle name="Percent 2" xfId="33" xr:uid="{1A68C2E5-D3AD-4C3F-A6B3-DD700B89BEAB}"/>
    <cellStyle name="Percent 3" xfId="32" xr:uid="{508B5E0F-6980-40F1-8079-3BD590E9EDDB}"/>
    <cellStyle name="Percent 4" xfId="40" xr:uid="{DEF00681-E455-454A-B50E-072813B0F04B}"/>
    <cellStyle name="Percent 4 2" xfId="48" xr:uid="{1C8D59EF-0C82-4DB0-B91C-8686149AE614}"/>
    <cellStyle name="Percent 4 3" xfId="45" xr:uid="{377E07F1-5BDC-4C69-AE6B-BAB72CE63A66}"/>
    <cellStyle name="Style 1" xfId="27" xr:uid="{9CCA2CB5-4295-49E9-BD7C-AB90F81559AB}"/>
    <cellStyle name="Style 2" xfId="138" xr:uid="{778AD232-E8FD-4CC0-8BCB-3B0109ED64D6}"/>
    <cellStyle name="Style 3" xfId="139" xr:uid="{782C0467-AA62-46B6-9803-045CD34D617A}"/>
  </cellStyles>
  <dxfs count="154">
    <dxf>
      <font>
        <b/>
        <i val="0"/>
        <strike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alignment vertical="bottom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i val="0"/>
        <strike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7" formatCode="#,##0.00_);\(#,##0.00\)"/>
      <fill>
        <patternFill patternType="none">
          <fgColor rgb="FF000000"/>
          <bgColor rgb="FFFFFFFF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7" formatCode="#,##0.00_);\(#,##0.00\)"/>
      <fill>
        <patternFill patternType="none">
          <fgColor rgb="FF000000"/>
          <bgColor rgb="FFFFFFFF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auto="1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none">
          <fgColor rgb="FF000000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auto="1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solid">
          <fgColor rgb="FF000000"/>
          <bgColor rgb="FFEEECE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alignment vertical="bottom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none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solid">
          <fgColor rgb="FF000000"/>
          <bgColor rgb="FFEEECE1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solid">
          <fgColor rgb="FF000000"/>
          <bgColor rgb="FFEEECE1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none">
          <fgColor rgb="FF000000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none">
          <fgColor rgb="FF000000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none">
          <fgColor rgb="FF000000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none">
          <fgColor rgb="FF000000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none">
          <fgColor rgb="FF000000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none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none">
          <fgColor rgb="FF000000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none">
          <fgColor rgb="FF000000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none">
          <fgColor rgb="FF000000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none">
          <fgColor rgb="FF000000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none">
          <fgColor rgb="FF000000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none">
          <fgColor rgb="FF000000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none">
          <fgColor rgb="FF000000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none">
          <fgColor rgb="FF000000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rgb="FF000000"/>
        </top>
        <bottom style="thin">
          <color rgb="FF000000"/>
        </bottom>
      </border>
      <protection locked="0" hidden="1"/>
    </dxf>
    <dxf>
      <border outline="0">
        <top style="thin">
          <color rgb="FF000000"/>
        </top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b/>
        <i val="0"/>
        <strike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alignment vertical="bottom" wrapText="1" indent="0" justifyLastLine="0" shrinkToFit="0" readingOrder="0"/>
      <protection locked="1" hidden="0"/>
    </dxf>
    <dxf>
      <border outline="0"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left" vertical="top" textRotation="90" wrapText="1" indent="0" justifyLastLine="0" shrinkToFit="0" readingOrder="0"/>
      <protection locked="1" hidden="0"/>
    </dxf>
    <dxf>
      <numFmt numFmtId="30" formatCode="@"/>
      <alignment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solid">
          <fgColor rgb="FF000000"/>
          <bgColor rgb="FFD9D9D9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solid">
          <fgColor rgb="FF000000"/>
          <bgColor rgb="FFD9D9D9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fill>
        <patternFill patternType="solid">
          <fgColor rgb="FF000000"/>
          <bgColor rgb="FFD9D9D9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numFmt numFmtId="1" formatCode="0"/>
    </dxf>
    <dxf>
      <border outline="0">
        <right style="thin">
          <color auto="1"/>
        </right>
      </border>
    </dxf>
    <dxf>
      <border outline="0">
        <left style="thin">
          <color indexed="64"/>
        </left>
      </border>
    </dxf>
    <dxf>
      <alignment vertical="top" textRotation="0" wrapText="1" indent="0" justifyLastLine="0" shrinkToFit="0" readingOrder="0"/>
    </dxf>
    <dxf>
      <border outline="0">
        <right style="thin">
          <color auto="1"/>
        </right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solid">
          <fgColor rgb="FF9BBB59"/>
          <bgColor rgb="FF9BBB59"/>
        </patternFill>
      </fill>
      <alignment horizontal="left" vertical="top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alignment vertical="bottom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7" formatCode="#,##0.00_);\(#,##0.00\)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7" formatCode="#,##0.00_);\(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alignment vertical="bottom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solid">
          <fgColor indexed="64"/>
          <bgColor theme="2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solid">
          <fgColor indexed="64"/>
          <bgColor theme="2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rgb="FF000000"/>
        </top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b/>
        <i val="0"/>
        <strike val="0"/>
        <outline val="0"/>
        <shadow val="0"/>
        <u val="none"/>
        <vertAlign val="baseline"/>
        <sz val="10"/>
        <color rgb="FF00B0F0"/>
        <name val="Calibri"/>
        <family val="2"/>
        <scheme val="none"/>
      </font>
      <numFmt numFmtId="35" formatCode="_(* #,##0.00_);_(* \(#,##0.00\);_(* &quot;-&quot;??_);_(@_)"/>
      <alignment vertical="bottom" wrapText="1" indent="0" justifyLastLine="0" shrinkToFit="0" readingOrder="0"/>
      <protection locked="1" hidden="0"/>
    </dxf>
    <dxf>
      <border outline="0"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9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solid">
          <fgColor indexed="64"/>
          <bgColor theme="2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solid">
          <fgColor indexed="64"/>
          <bgColor theme="2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solid">
          <fgColor indexed="64"/>
          <bgColor theme="2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solid">
          <fgColor indexed="64"/>
          <bgColor theme="0" tint="-0.14999847407452621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solid">
          <fgColor indexed="64"/>
          <bgColor theme="2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solid">
          <fgColor indexed="64"/>
          <bgColor theme="0" tint="-0.14999847407452621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solid">
          <fgColor indexed="64"/>
          <bgColor theme="2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solid">
          <fgColor indexed="64"/>
          <bgColor theme="0" tint="-0.14999847407452621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B0F0"/>
        <name val="Aptos Narrow"/>
        <family val="2"/>
        <scheme val="minor"/>
      </font>
      <numFmt numFmtId="35" formatCode="_(* #,##0.00_);_(* \(#,##0.00\);_(* &quot;-&quot;??_);_(@_)"/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B0F0"/>
        <name val="Aptos Narrow"/>
        <family val="2"/>
        <scheme val="minor"/>
      </font>
      <numFmt numFmtId="35" formatCode="_(* #,##0.00_);_(* \(#,##0.00\);_(* &quot;-&quot;??_);_(@_)"/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B0F0"/>
        <name val="Aptos Narrow"/>
        <family val="2"/>
        <scheme val="minor"/>
      </font>
      <numFmt numFmtId="35" formatCode="_(* #,##0.00_);_(* \(#,##0.00\);_(* &quot;-&quot;??_);_(@_)"/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B0F0"/>
        <name val="Aptos Narrow"/>
        <family val="2"/>
        <scheme val="minor"/>
      </font>
      <numFmt numFmtId="35" formatCode="_(* #,##0.00_);_(* \(#,##0.00\);_(* &quot;-&quot;??_);_(@_)"/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B0F0"/>
        <name val="Aptos Narrow"/>
        <family val="2"/>
        <scheme val="minor"/>
      </font>
      <numFmt numFmtId="35" formatCode="_(* #,##0.00_);_(* \(#,##0.00\);_(* &quot;-&quot;??_);_(@_)"/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ptos Narrow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B0F0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theme="9" tint="0.39994506668294322"/>
        </top>
        <bottom style="thin">
          <color theme="9" tint="0.39994506668294322"/>
        </bottom>
      </border>
      <protection locked="1" hidden="1"/>
    </dxf>
    <dxf>
      <border>
        <top style="thin">
          <color rgb="FF000000"/>
        </top>
      </border>
    </dxf>
    <dxf>
      <font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rgb="FF000000"/>
          <bgColor auto="1"/>
        </patternFill>
      </fill>
      <alignment vertical="bottom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left" vertical="bottom" textRotation="0" wrapText="1" indent="0" justifyLastLine="0" shrinkToFit="0" readingOrder="0"/>
      <protection locked="1" hidden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top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DD9D4"/>
          <bgColor rgb="FFCDD9D4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EBF1DE"/>
          <bgColor rgb="FFEBF1DE"/>
        </patternFill>
      </fill>
    </dxf>
    <dxf>
      <fill>
        <patternFill patternType="solid">
          <fgColor rgb="FFEBF1DE"/>
          <bgColor rgb="FFEBF1DE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9BBB59"/>
        </top>
      </border>
    </dxf>
    <dxf>
      <font>
        <b/>
        <color rgb="FFFFFFFF"/>
      </font>
      <fill>
        <patternFill patternType="solid">
          <fgColor rgb="FF9BBB59"/>
          <bgColor rgb="FF9BBB59"/>
        </patternFill>
      </fill>
    </dxf>
    <dxf>
      <font>
        <color rgb="FF000000"/>
      </font>
      <border>
        <left style="thin">
          <color rgb="FFC4D79B"/>
        </left>
        <right style="thin">
          <color rgb="FFC4D79B"/>
        </right>
        <top style="thin">
          <color rgb="FFC4D79B"/>
        </top>
        <bottom style="thin">
          <color rgb="FFC4D79B"/>
        </bottom>
        <horizontal style="thin">
          <color rgb="FFC4D79B"/>
        </horizontal>
      </border>
    </dxf>
    <dxf>
      <fill>
        <patternFill patternType="solid">
          <fgColor rgb="FFEBF1DE"/>
          <bgColor rgb="FFEBF1DE"/>
        </patternFill>
      </fill>
    </dxf>
    <dxf>
      <fill>
        <patternFill patternType="solid">
          <fgColor rgb="FFEBF1DE"/>
          <bgColor rgb="FFEBF1DE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9BBB59"/>
        </top>
      </border>
    </dxf>
    <dxf>
      <font>
        <b/>
        <color rgb="FFFFFFFF"/>
      </font>
      <fill>
        <patternFill patternType="solid">
          <fgColor rgb="FF9BBB59"/>
          <bgColor rgb="FF9BBB59"/>
        </patternFill>
      </fill>
    </dxf>
    <dxf>
      <font>
        <color rgb="FF000000"/>
      </font>
      <border>
        <left style="thin">
          <color rgb="FFC4D79B"/>
        </left>
        <right style="thin">
          <color rgb="FFC4D79B"/>
        </right>
        <top style="thin">
          <color rgb="FFC4D79B"/>
        </top>
        <bottom style="thin">
          <color rgb="FFC4D79B"/>
        </bottom>
        <horizontal style="thin">
          <color rgb="FFC4D79B"/>
        </horizontal>
      </border>
    </dxf>
  </dxfs>
  <tableStyles count="5" defaultTableStyle="TableStyleMedium2" defaultPivotStyle="PivotStyleLight16">
    <tableStyle name="TableStyleMedium4 2" pivot="0" count="7" xr9:uid="{1E2C7A68-8DB5-49B2-A48A-ED69966502FB}">
      <tableStyleElement type="wholeTable" dxfId="153"/>
      <tableStyleElement type="headerRow" dxfId="152"/>
      <tableStyleElement type="totalRow" dxfId="151"/>
      <tableStyleElement type="firstColumn" dxfId="150"/>
      <tableStyleElement type="lastColumn" dxfId="149"/>
      <tableStyleElement type="firstRowStripe" dxfId="148"/>
      <tableStyleElement type="firstColumnStripe" dxfId="147"/>
    </tableStyle>
    <tableStyle name="TableStyleMedium4 3" pivot="0" count="7" xr9:uid="{76BF934A-3072-485C-B875-441C8CEFCACA}">
      <tableStyleElement type="wholeTable" dxfId="146"/>
      <tableStyleElement type="headerRow" dxfId="145"/>
      <tableStyleElement type="totalRow" dxfId="144"/>
      <tableStyleElement type="firstColumn" dxfId="143"/>
      <tableStyleElement type="lastColumn" dxfId="142"/>
      <tableStyleElement type="firstRowStripe" dxfId="141"/>
      <tableStyleElement type="firstColumnStripe" dxfId="140"/>
    </tableStyle>
    <tableStyle name="Attachment A-style" pivot="0" count="3" xr9:uid="{209626E3-DF00-451D-A8FD-9E142088BF1A}">
      <tableStyleElement type="headerRow" dxfId="139"/>
      <tableStyleElement type="firstRowStripe" dxfId="138"/>
      <tableStyleElement type="secondRowStripe" dxfId="137"/>
    </tableStyle>
    <tableStyle name="MRC &amp; NRC-style" pivot="0" count="3" xr9:uid="{F02C5F1C-B35D-4CE0-9EED-73AB84D8763E}">
      <tableStyleElement type="headerRow" dxfId="136"/>
      <tableStyleElement type="firstRowStripe" dxfId="135"/>
      <tableStyleElement type="secondRowStripe" dxfId="134"/>
    </tableStyle>
    <tableStyle name="FY26-style" pivot="0" count="4" xr9:uid="{B27A1851-2425-4C02-9886-59D02AF3EF4B}">
      <tableStyleElement type="headerRow" dxfId="133"/>
      <tableStyleElement type="totalRow" dxfId="132"/>
      <tableStyleElement type="firstRowStripe" dxfId="131"/>
      <tableStyleElement type="secondRowStripe" dxfId="13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26705</xdr:colOff>
      <xdr:row>395</xdr:row>
      <xdr:rowOff>124626</xdr:rowOff>
    </xdr:from>
    <xdr:to>
      <xdr:col>2</xdr:col>
      <xdr:colOff>343887</xdr:colOff>
      <xdr:row>402</xdr:row>
      <xdr:rowOff>60738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EF594FCE-07F6-4EE8-BAE7-D8B1087771C0}"/>
            </a:ext>
          </a:extLst>
        </xdr:cNvPr>
        <xdr:cNvSpPr>
          <a:spLocks noChangeAspect="1" noChangeArrowheads="1"/>
        </xdr:cNvSpPr>
      </xdr:nvSpPr>
      <xdr:spPr bwMode="auto">
        <a:xfrm>
          <a:off x="160055" y="172631901"/>
          <a:ext cx="317182" cy="317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26705</xdr:colOff>
      <xdr:row>0</xdr:row>
      <xdr:rowOff>124626</xdr:rowOff>
    </xdr:from>
    <xdr:ext cx="317182" cy="314341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94ADB07D-E74A-41EF-B763-188B3D031EBF}"/>
            </a:ext>
          </a:extLst>
        </xdr:cNvPr>
        <xdr:cNvSpPr>
          <a:spLocks noChangeAspect="1" noChangeArrowheads="1"/>
        </xdr:cNvSpPr>
      </xdr:nvSpPr>
      <xdr:spPr bwMode="auto">
        <a:xfrm>
          <a:off x="788705" y="124626"/>
          <a:ext cx="317182" cy="314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B742F0-F036-4D77-8072-01A9223F3842}" name="Table1" displayName="Table1" ref="A9:S630" totalsRowShown="0" headerRowDxfId="48" tableBorderDxfId="47">
  <autoFilter ref="A9:S630" xr:uid="{5FB742F0-F036-4D77-8072-01A9223F3842}"/>
  <tableColumns count="19">
    <tableColumn id="1" xr3:uid="{8397E0F9-4465-4C6C-BED2-1BD22B095DD9}" name="Current vendor"/>
    <tableColumn id="2" xr3:uid="{E7F0DAAC-2A1F-4BAD-9B68-14AC0CFBF91D}" name="Existing Vendor" dataDxfId="46"/>
    <tableColumn id="3" xr3:uid="{9D77D916-6623-4099-BE82-DF578DF22806}" name="Description" dataDxfId="45"/>
    <tableColumn id="4" xr3:uid="{F2A0A211-D5BD-4ADA-8CF8-07F5E13C86D7}" name="Site # (FY.Term.#)" dataDxfId="44"/>
    <tableColumn id="5" xr3:uid="{48E9B706-F116-458D-B95A-B9B540C1ED85}" name="Site/Location Name" dataDxfId="43"/>
    <tableColumn id="6" xr3:uid="{A5C64FA1-75AB-4507-B7BA-8ABE0198036B}" name="USAC Entity #" dataDxfId="42"/>
    <tableColumn id="7" xr3:uid="{408E92DF-BEFF-4211-8F5D-1619427BF1E6}" name="Site Address" dataDxfId="41"/>
    <tableColumn id="8" xr3:uid="{E21B1D3C-F143-4278-BCDD-9C18CCDA4FC6}" name="Preferred Aggregation Address"/>
    <tableColumn id="9" xr3:uid="{6E972EE9-DD03-452A-B9AC-ACD079BF3363}" name="Description of Service -Bandwidth"/>
    <tableColumn id="10" xr3:uid="{5100F9E2-8B70-4C9D-BF62-168863772340}" name="Additional Information"/>
    <tableColumn id="11" xr3:uid="{0040C596-74BB-476D-AA4F-A60789CC0A70}" name="MRC - Monthly Recurring Charge"/>
    <tableColumn id="12" xr3:uid="{60BA03EA-EA61-4567-A5D6-BF43280A858A}" name="Installation (NRC)"/>
    <tableColumn id="13" xr3:uid="{AABDAADF-C659-4A44-A923-D21AC9C92F4C}" name="Equipment Costs (NRC)"/>
    <tableColumn id="14" xr3:uid="{951ABE74-74DD-4A01-BC34-0CD8C4023721}" name="Capital Construction (conduit etc. on customer property) (NRC)"/>
    <tableColumn id="15" xr3:uid="{E1BF2755-57A0-4EE4-8598-E8437965F2F5}" name="Infrastructure / Aggregation Equipment (NRC)"/>
    <tableColumn id="16" xr3:uid="{D7D2F6DB-66EC-4FF1-AD03-C9C2549AB21E}" name="Total NRC" dataDxfId="40">
      <calculatedColumnFormula>L10+M10+N10+O10</calculatedColumnFormula>
    </tableColumn>
    <tableColumn id="20" xr3:uid="{A37D0179-7B86-4F1A-8B7C-01C738D06FFB}" name="Total MRC == [60 months times  proposed MRC Charge (K)]" dataDxfId="39">
      <calculatedColumnFormula>Table1[[#This Row],[MRC - Monthly Recurring Charge]]*60</calculatedColumnFormula>
    </tableColumn>
    <tableColumn id="17" xr3:uid="{D1D718EB-CB60-4A6D-8683-D213AB4BA98D}" name="Est 60 Month Total Cost of Contract (MRC x Term + Total NRC)" dataDxfId="38">
      <calculatedColumnFormula>Table1[[#This Row],[Total NRC]]+Table1[[#This Row],[Total MRC == '[60 months times  proposed MRC Charge (K)']]]</calculatedColumnFormula>
    </tableColumn>
    <tableColumn id="19" xr3:uid="{5B8C6119-B720-4844-8A33-C89630C84CFF}" name="Vendor Comments" dataDxfId="3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F6F9177-CA84-49C4-ADD9-1C46C4F339A9}" name="Table2" displayName="Table2" ref="A632:Q641" totalsRowShown="0" headerRowDxfId="36" dataDxfId="34" headerRowBorderDxfId="35" tableBorderDxfId="33" totalsRowBorderDxfId="32">
  <tableColumns count="17">
    <tableColumn id="2" xr3:uid="{F3CC3213-2B23-4B92-847E-B7F4B7BC71DA}" name="Description" dataDxfId="31"/>
    <tableColumn id="1" xr3:uid="{D7422083-8AF1-4547-9648-8326EE620FBD}" name="Description " dataDxfId="30"/>
    <tableColumn id="3" xr3:uid="{B71CA50C-FB3E-46E5-9F38-2E73E98898FB}" name="Site # (FY.Term.#)" dataDxfId="29"/>
    <tableColumn id="4" xr3:uid="{F66AE74C-D8CA-439A-9FF3-581C704A946E}" name="Site/Location Name" dataDxfId="28"/>
    <tableColumn id="5" xr3:uid="{5BBF706E-C1F5-4BB9-B73B-C484551BAFC1}" name="USAC Entity #" dataDxfId="27"/>
    <tableColumn id="6" xr3:uid="{313A9458-7D25-407D-B618-7B473F80C442}" name=" Site Address" dataDxfId="26"/>
    <tableColumn id="7" xr3:uid="{6A07B232-ED9A-4773-94DE-92717F8AF156}" name="Preferred Aggregation Location and Address" dataDxfId="25"/>
    <tableColumn id="8" xr3:uid="{96AE8B51-A808-4DC4-A10C-6442669A20E6}" name="Description of Service -Bandwidth" dataDxfId="24" dataCellStyle="Normal_Sheet1"/>
    <tableColumn id="21" xr3:uid="{51D8917C-0D26-4E03-8F61-32D732B62F92}" name="Additional Information" dataDxfId="23" dataCellStyle="Normal_Sheet1"/>
    <tableColumn id="9" xr3:uid="{B5B7F92E-EE17-4235-BDE9-67F942548D42}" name="MRC - Monthly Recurring Charge" dataDxfId="22" dataCellStyle="Currency"/>
    <tableColumn id="10" xr3:uid="{8F346B08-DAB3-42D9-96E1-9B63F4B57D58}" name="Installation (NRC)" dataDxfId="21"/>
    <tableColumn id="12" xr3:uid="{CAE42E3D-2929-4716-BD68-CC7C9738C8D6}" name="Equipment Costs (NRC)" dataDxfId="20"/>
    <tableColumn id="13" xr3:uid="{4112149D-EF13-4F1D-AA46-B37F0D8A864B}" name="Capital Construction (conduit etc. on customer property) (NRC)" dataDxfId="19"/>
    <tableColumn id="16" xr3:uid="{BFCD67A0-FB05-4F98-A05A-F7C6DD8959FE}" name="Infrastructure / Aggregation Equipment (NRC)" dataDxfId="18"/>
    <tableColumn id="17" xr3:uid="{9603A912-9B18-40FE-80D9-25AA6109388E}" name="Total NRC" dataDxfId="17" dataCellStyle="Currency">
      <calculatedColumnFormula>SUM(Table2[[#This Row],[Installation (NRC)]:[Infrastructure / Aggregation Equipment (NRC)]])</calculatedColumnFormula>
    </tableColumn>
    <tableColumn id="18" xr3:uid="{403CB23C-826B-4CDC-9FFB-EDFD2F9FC323}" name="Est 60 Month Total Cost of Contract (MRC x Term + Total NRC)" dataDxfId="16" dataCellStyle="Currency">
      <calculatedColumnFormula>Table2[[#This Row],[Total NRC]]+(Table2[[#This Row],[MRC - Monthly Recurring Charge]]*$E$4)</calculatedColumnFormula>
    </tableColumn>
    <tableColumn id="20" xr3:uid="{A1D4C928-6F1F-4EB3-B645-2A23279D940D}" name="Vendor Comments" dataDxfId="15"/>
  </tableColumns>
  <tableStyleInfo name="TableStyleMedium4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F6C96D3-B488-460D-BA46-5A95545C21BE}" name="Table3" displayName="Table3" ref="C644:I661" totalsRowShown="0" headerRowDxfId="14" dataDxfId="13" tableBorderDxfId="12">
  <tableColumns count="7">
    <tableColumn id="9" xr3:uid="{7E7226B2-1EEB-432E-AAC4-3CA1E8525760}" name="Site #" dataDxfId="11"/>
    <tableColumn id="2" xr3:uid="{0D430E8B-76F3-4D22-83D8-B3466CFDF62E}" name="QTY" dataDxfId="10" totalsRowDxfId="9"/>
    <tableColumn id="3" xr3:uid="{47925F0E-B0E2-4E01-856E-B4008898468C}" name="Site # " dataDxfId="8" totalsRowDxfId="7">
      <calculatedColumnFormula>Table3[[#This Row],[QTY]]*Table3[[#This Row],[Total Cost]]</calculatedColumnFormula>
    </tableColumn>
    <tableColumn id="4" xr3:uid="{139D8877-A451-4044-AA58-E11AADFD841B}" name="Total Cost" dataDxfId="6" totalsRowDxfId="5" dataCellStyle="Comma">
      <calculatedColumnFormula>Table3[[#This Row],[QTY]]*Table3[[#This Row],[Vendor Price]]</calculatedColumnFormula>
    </tableColumn>
    <tableColumn id="5" xr3:uid="{20474F5E-B470-47C6-B6E9-77A3F5241481}" name="Vendor Price" dataDxfId="4" totalsRowDxfId="3" dataCellStyle="Currency 3"/>
    <tableColumn id="7" xr3:uid="{A0F11808-5413-4347-8E85-E034256DC72A}" name="Item #" dataDxfId="2" totalsRowDxfId="1" dataCellStyle="Comma"/>
    <tableColumn id="1" xr3:uid="{628F0690-C678-4AF0-A7AF-CAF848AEAA96}" name="Equipment Description" dataDxfId="0"/>
  </tableColumns>
  <tableStyleInfo name="TableStyleMedium4 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2954BA9-B436-4359-AFCB-ECAB04CFDF89}" name="Table15" displayName="Table15" ref="A9:S16" totalsRowCount="1" headerRowDxfId="129" dataDxfId="127" totalsRowDxfId="125" headerRowBorderDxfId="128" tableBorderDxfId="126" totalsRowBorderDxfId="124">
  <autoFilter ref="A9:S15" xr:uid="{00000000-0009-0000-0000-000000000000}"/>
  <tableColumns count="19">
    <tableColumn id="11" xr3:uid="{C07DEA8D-3886-4080-A612-51599D916654}" name="Current vendor" totalsRowFunction="custom" dataDxfId="123" totalsRowDxfId="122">
      <totalsRowFormula>SUBTOTAL(103,Table15[Site '# (FY.Term.'#)])</totalsRowFormula>
    </tableColumn>
    <tableColumn id="2" xr3:uid="{88B6887D-6B9D-452A-B510-0BB427E9DD26}" name="Description" totalsRowFunction="count" dataDxfId="121" totalsRowDxfId="120"/>
    <tableColumn id="3" xr3:uid="{5132A0CD-D4F7-4AD6-946A-12D532C062C1}" name="Site # (FY.Term.#)" totalsRowFunction="count" dataDxfId="119" totalsRowDxfId="118"/>
    <tableColumn id="4" xr3:uid="{AB9435B0-6BAE-4B97-AA08-CE2C77B08A59}" name="Site/Location Name" totalsRowFunction="count" dataDxfId="117" totalsRowDxfId="116"/>
    <tableColumn id="5" xr3:uid="{0F0B2988-4233-4CD7-901F-6BF2C5589AD1}" name="USAC Entity #" totalsRowFunction="count" dataDxfId="115" totalsRowDxfId="114"/>
    <tableColumn id="6" xr3:uid="{AAE6449F-F2F7-4A0A-A7AC-2B31C42864E0}" name="Site Address" totalsRowFunction="count" dataDxfId="113" totalsRowDxfId="112"/>
    <tableColumn id="7" xr3:uid="{0283D778-30BF-42C1-AFF4-26029C4107DC}" name="Preferred Aggregation Address" totalsRowFunction="count" dataDxfId="111" totalsRowDxfId="110"/>
    <tableColumn id="8" xr3:uid="{F309E46E-329F-4971-B910-D2206F3A6026}" name="Description of Service -Bandwidth" totalsRowFunction="count" dataDxfId="109" totalsRowDxfId="108" dataCellStyle="Normal_Sheet1"/>
    <tableColumn id="19" xr3:uid="{6B7B11F0-BB20-49F2-B319-60569D8D3600}" name="Additional Information" totalsRowFunction="count" dataDxfId="107" totalsRowDxfId="106" dataCellStyle="Normal_Sheet1"/>
    <tableColumn id="9" xr3:uid="{D42B425E-7C82-4DC3-A4F8-F848451ADF84}" name="MRC - Monthly Recurring Charge" totalsRowFunction="sum" dataDxfId="105" totalsRowDxfId="104"/>
    <tableColumn id="10" xr3:uid="{8B6FC0F7-196C-49BA-B15D-07F20C49578D}" name="Installation (NRC)" totalsRowFunction="sum" dataDxfId="103" totalsRowDxfId="102"/>
    <tableColumn id="12" xr3:uid="{398CD9FB-8DB9-4E89-AE8D-8CB65DF71AD4}" name="Equipment Costs (NRC)" totalsRowFunction="sum" dataDxfId="101" totalsRowDxfId="100"/>
    <tableColumn id="13" xr3:uid="{2C36EC3E-2183-4EBB-A5B4-25CC827B9921}" name="Capital Construction (conduit etc. on customer property) (NRC)" totalsRowFunction="sum" dataDxfId="99" totalsRowDxfId="98"/>
    <tableColumn id="16" xr3:uid="{89D174A5-ADF1-491E-AE15-911FC9FCF5CC}" name="Infrastructure / Aggregation Equipment (NRC)" totalsRowFunction="sum" dataDxfId="97" totalsRowDxfId="96"/>
    <tableColumn id="17" xr3:uid="{E8E76AE3-FEBE-4E2C-83B7-875283213EFE}" name="Total NRC" totalsRowFunction="custom" dataDxfId="95" totalsRowDxfId="94">
      <calculatedColumnFormula>SUM(Table15[[#This Row],[Installation (NRC)]:[Infrastructure / Aggregation Equipment (NRC)]])</calculatedColumnFormula>
      <totalsRowFormula>SUM(Table15[Total NRC])</totalsRowFormula>
    </tableColumn>
    <tableColumn id="18" xr3:uid="{C307F245-5CD7-4B4D-AE54-DA554A2074B1}" name="Total MRC" totalsRowFunction="custom" dataDxfId="93" totalsRowDxfId="92">
      <calculatedColumnFormula>Table15[[#This Row],[MRC - Monthly Recurring Charge]]*24+Table15[[#This Row],[Total NRC]]</calculatedColumnFormula>
      <totalsRowFormula>SUM(Table15[Total MRC])</totalsRowFormula>
    </tableColumn>
    <tableColumn id="14" xr3:uid="{6AFB3F84-0DC7-4448-877F-7CF883AB750A}" name="Total MRC &amp;NRC for 2Yr contract" totalsRowFunction="custom" dataDxfId="91" totalsRowDxfId="90">
      <totalsRowFormula>SUM(Table15[Total MRC &amp;NRC for 2Yr contract])</totalsRowFormula>
    </tableColumn>
    <tableColumn id="1" xr3:uid="{AE9B92EC-8E5F-4C6E-8AA2-685D0D86EA17}" name="Vendor Equipment (* Or Functional Equivalent)" dataDxfId="89" totalsRowDxfId="88"/>
    <tableColumn id="20" xr3:uid="{48C15EE2-526C-4FB7-AD90-14F1D1C48D90}" name="Vendor Comments" totalsRowFunction="count" dataDxfId="87" totalsRowDxfId="86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E756576-2975-490D-B266-CC1407E5CBA4}" name="Table26" displayName="Table26" ref="A18:Q27" totalsRowShown="0" headerRowDxfId="85" dataDxfId="83" headerRowBorderDxfId="84" tableBorderDxfId="82" totalsRowBorderDxfId="81">
  <tableColumns count="17">
    <tableColumn id="2" xr3:uid="{1A45B9C6-7A29-4955-A07C-DCB78549FDD0}" name="Description" dataDxfId="80"/>
    <tableColumn id="1" xr3:uid="{93C5F054-C3DB-4E1A-8D6F-53DC205B88B1}" name="Description " dataDxfId="79"/>
    <tableColumn id="3" xr3:uid="{D7F660F2-68E5-4F6A-9B01-9EA3A2BBD6F0}" name="Site # (FY.Term.#)" dataDxfId="78"/>
    <tableColumn id="4" xr3:uid="{C556DB7F-5A46-48F3-8D11-30541792ED97}" name="Site/Location Name" dataDxfId="77"/>
    <tableColumn id="5" xr3:uid="{1B6E4F4E-9C1D-4CEA-9D8E-C711A024E576}" name="USAC Entity #" dataDxfId="76"/>
    <tableColumn id="6" xr3:uid="{C3A82B63-3797-47FE-AFF1-58FF6D6F6F77}" name=" Site Address" dataDxfId="75"/>
    <tableColumn id="7" xr3:uid="{D0C5E265-C0FA-4D34-AFEB-A321342723E0}" name="Preferred Aggregation Location and Address" dataDxfId="74"/>
    <tableColumn id="8" xr3:uid="{FDC8D383-C564-4FE7-9B5D-1D5D382022F5}" name="Description of Service -Bandwidth" dataDxfId="73" dataCellStyle="Normal_Sheet1"/>
    <tableColumn id="21" xr3:uid="{A22FEF9D-53DF-4C56-AA4F-8D375ACE2888}" name="Additional Information" dataDxfId="72" dataCellStyle="Normal_Sheet1"/>
    <tableColumn id="9" xr3:uid="{FED6BDC3-1A6B-4937-9DE7-B539E8A8C1A8}" name="MRC - Monthly Recurring Charge" dataDxfId="71" dataCellStyle="Currency"/>
    <tableColumn id="10" xr3:uid="{F47E11B3-6E9F-4E2C-9385-022F9F8F6424}" name="Installation (NRC)" dataDxfId="70"/>
    <tableColumn id="12" xr3:uid="{1E217F0F-58C0-4EB1-8289-FA7E2EDB15DB}" name="Equipment Costs (NRC)" dataDxfId="69"/>
    <tableColumn id="13" xr3:uid="{142AE599-24BE-4F33-8206-5B572B65DB82}" name="Capital Construction (conduit etc. on customer property) (NRC)" dataDxfId="68"/>
    <tableColumn id="16" xr3:uid="{3360CA8A-B135-4F08-ABCB-C86D6D5673F0}" name="Infrastructure / Aggregation Equipment (NRC)" dataDxfId="67"/>
    <tableColumn id="17" xr3:uid="{DD2DED02-7FC0-4E63-9841-17F5A3670D79}" name="Total NRC" dataDxfId="66" dataCellStyle="Currency">
      <calculatedColumnFormula>SUM(Table26[[#This Row],[Installation (NRC)]:[Infrastructure / Aggregation Equipment (NRC)]])</calculatedColumnFormula>
    </tableColumn>
    <tableColumn id="18" xr3:uid="{DDA0D9F9-5D19-45CA-9DD8-503059D15890}" name="Est 60 Month Total Cost of Contract (MRC x Term + Total NRC)" dataDxfId="65" dataCellStyle="Currency">
      <calculatedColumnFormula>Table26[[#This Row],[Total NRC]]+(Table26[[#This Row],[MRC - Monthly Recurring Charge]]*$E$4)</calculatedColumnFormula>
    </tableColumn>
    <tableColumn id="20" xr3:uid="{00CFA3E8-B351-4098-A5D8-8FA9C69BD86E}" name="Vendor Comments" dataDxfId="64"/>
  </tableColumns>
  <tableStyleInfo name="TableStyleMedium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5D6EC0C-34BD-48A0-9AC9-1AB4828C489D}" name="Table37" displayName="Table37" ref="A29:G46" totalsRowShown="0" headerRowDxfId="63" dataDxfId="62" tableBorderDxfId="61">
  <tableColumns count="7">
    <tableColumn id="9" xr3:uid="{7426E479-1A10-4678-83EB-7A6F5913F943}" name="Site #" dataDxfId="60"/>
    <tableColumn id="2" xr3:uid="{2ECBCE33-B713-4C3C-9608-A5BC5E3A85D4}" name="QTY" dataDxfId="59" totalsRowDxfId="58"/>
    <tableColumn id="3" xr3:uid="{6BF82442-E4BD-4CE4-B0C7-5AACE02F0A4C}" name="Site # " dataDxfId="57" totalsRowDxfId="56">
      <calculatedColumnFormula>Table37[[#This Row],[QTY]]*Table37[[#This Row],[Total Cost]]</calculatedColumnFormula>
    </tableColumn>
    <tableColumn id="4" xr3:uid="{F67F0D14-A436-4E9F-B9EC-FCE87236A366}" name="Total Cost" dataDxfId="55" totalsRowDxfId="54" dataCellStyle="Comma">
      <calculatedColumnFormula>Table37[[#This Row],[QTY]]*Table37[[#This Row],[Vendor Price]]</calculatedColumnFormula>
    </tableColumn>
    <tableColumn id="5" xr3:uid="{E95CDC0A-ABA8-436E-BEA0-9C16D45B5E08}" name="Vendor Price" dataDxfId="53" totalsRowDxfId="52" dataCellStyle="Currency 3"/>
    <tableColumn id="7" xr3:uid="{FA62C685-70CC-4FEE-8D3B-D8F912450CC6}" name="Item #" dataDxfId="51" totalsRowDxfId="50" dataCellStyle="Comma"/>
    <tableColumn id="1" xr3:uid="{81DA0E64-7AAB-4C71-B4AF-83850A53415C}" name="Equipment Description" dataDxfId="49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drawing" Target="../drawings/drawing1.xml"/><Relationship Id="rId7" Type="http://schemas.openxmlformats.org/officeDocument/2006/relationships/table" Target="../tables/table3.xml"/><Relationship Id="rId2" Type="http://schemas.openxmlformats.org/officeDocument/2006/relationships/hyperlink" Target="https://goo.gl/maps/aftzpZBmfC7j9XAM8?g_st=ac" TargetMode="External"/><Relationship Id="rId1" Type="http://schemas.openxmlformats.org/officeDocument/2006/relationships/hyperlink" Target="https://drive.google.com/file/d/1HaQLymUEZgRgbuhiTcCtKczGT8cknh3h/view?usp=share_link" TargetMode="Externa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B4960-8189-46D5-91E8-F4E435325FDE}">
  <dimension ref="A1:S661"/>
  <sheetViews>
    <sheetView tabSelected="1" topLeftCell="C1" zoomScale="80" zoomScaleNormal="80" workbookViewId="0">
      <pane ySplit="9" topLeftCell="A406" activePane="bottomLeft" state="frozen"/>
      <selection activeCell="C1" sqref="C1"/>
      <selection pane="bottomLeft" activeCell="G9" sqref="G9"/>
    </sheetView>
  </sheetViews>
  <sheetFormatPr defaultRowHeight="14.4"/>
  <cols>
    <col min="1" max="1" width="5.5546875" hidden="1" customWidth="1"/>
    <col min="2" max="2" width="8.109375" hidden="1" customWidth="1"/>
    <col min="3" max="3" width="24.44140625" customWidth="1"/>
    <col min="5" max="5" width="27.5546875" customWidth="1"/>
    <col min="6" max="6" width="10.88671875" bestFit="1" customWidth="1"/>
    <col min="7" max="7" width="29" customWidth="1"/>
    <col min="8" max="8" width="42.33203125" customWidth="1"/>
    <col min="9" max="9" width="11.6640625" customWidth="1"/>
    <col min="10" max="10" width="24.44140625" customWidth="1"/>
    <col min="11" max="16" width="8.6640625" customWidth="1"/>
    <col min="17" max="17" width="12.109375" customWidth="1"/>
    <col min="18" max="18" width="14.109375" style="101" customWidth="1"/>
    <col min="19" max="19" width="40.5546875" customWidth="1"/>
  </cols>
  <sheetData>
    <row r="1" spans="1:19" ht="24" thickBot="1">
      <c r="A1" s="41"/>
      <c r="B1" s="42"/>
      <c r="C1" s="26" t="s">
        <v>1874</v>
      </c>
      <c r="D1" s="43"/>
      <c r="E1" s="43"/>
      <c r="F1" s="44"/>
      <c r="G1" s="45"/>
      <c r="H1" s="46" t="s">
        <v>1875</v>
      </c>
      <c r="I1" s="47"/>
      <c r="J1" s="47"/>
      <c r="K1" s="43"/>
      <c r="L1" s="48"/>
      <c r="M1" s="48"/>
      <c r="N1" s="48"/>
      <c r="O1" s="48"/>
      <c r="P1" s="49"/>
      <c r="Q1" s="324" t="s">
        <v>1912</v>
      </c>
      <c r="R1" s="324"/>
    </row>
    <row r="2" spans="1:19" ht="23.4">
      <c r="A2" s="309" t="s">
        <v>1876</v>
      </c>
      <c r="B2" s="310"/>
      <c r="C2" s="310"/>
      <c r="D2" s="311"/>
      <c r="E2" s="312" t="s">
        <v>1877</v>
      </c>
      <c r="F2" s="313"/>
      <c r="G2" s="43"/>
      <c r="H2" s="46" t="s">
        <v>1878</v>
      </c>
      <c r="I2" s="47"/>
      <c r="J2" s="47"/>
      <c r="K2" s="43"/>
      <c r="L2" s="48"/>
      <c r="M2" s="48"/>
      <c r="N2" s="48"/>
      <c r="O2" s="48"/>
      <c r="P2" s="49"/>
      <c r="Q2" s="324"/>
      <c r="R2" s="324"/>
    </row>
    <row r="3" spans="1:19" ht="23.4">
      <c r="A3" s="314" t="s">
        <v>1879</v>
      </c>
      <c r="B3" s="315"/>
      <c r="C3" s="315"/>
      <c r="D3" s="316"/>
      <c r="E3" s="317"/>
      <c r="F3" s="318"/>
      <c r="G3" s="50"/>
      <c r="H3" s="46"/>
      <c r="I3" s="47"/>
      <c r="J3" s="135" t="s">
        <v>1894</v>
      </c>
      <c r="K3" s="49"/>
      <c r="L3" s="49"/>
      <c r="M3" s="49"/>
      <c r="N3" s="51"/>
      <c r="O3" s="52"/>
      <c r="P3" s="52"/>
      <c r="Q3" s="52"/>
      <c r="R3" s="52"/>
    </row>
    <row r="4" spans="1:19" ht="15.6">
      <c r="A4" s="319" t="s">
        <v>1880</v>
      </c>
      <c r="B4" s="320"/>
      <c r="C4" s="320"/>
      <c r="D4" s="321"/>
      <c r="E4" s="322">
        <v>60</v>
      </c>
      <c r="F4" s="323"/>
      <c r="G4" s="325" t="s">
        <v>1881</v>
      </c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6"/>
    </row>
    <row r="5" spans="1:19" ht="15.6">
      <c r="A5" s="319"/>
      <c r="B5" s="320"/>
      <c r="C5" s="320"/>
      <c r="D5" s="321"/>
      <c r="E5" s="327" t="s">
        <v>1882</v>
      </c>
      <c r="F5" s="328"/>
      <c r="G5" s="325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</row>
    <row r="6" spans="1:19" ht="15.6">
      <c r="A6" s="314" t="s">
        <v>1883</v>
      </c>
      <c r="B6" s="315"/>
      <c r="C6" s="315"/>
      <c r="D6" s="316"/>
      <c r="E6" s="317"/>
      <c r="F6" s="318"/>
      <c r="G6" s="325"/>
      <c r="H6" s="326"/>
      <c r="I6" s="326"/>
      <c r="J6" s="326"/>
      <c r="K6" s="326"/>
      <c r="L6" s="326"/>
      <c r="M6" s="326"/>
      <c r="N6" s="326"/>
      <c r="O6" s="326"/>
      <c r="P6" s="326"/>
      <c r="Q6" s="326"/>
      <c r="R6" s="326"/>
    </row>
    <row r="7" spans="1:19" ht="18.600000000000001" thickBot="1">
      <c r="A7" s="304" t="s">
        <v>1884</v>
      </c>
      <c r="B7" s="305"/>
      <c r="C7" s="305"/>
      <c r="D7" s="306"/>
      <c r="E7" s="307" t="s">
        <v>1885</v>
      </c>
      <c r="F7" s="308"/>
      <c r="G7" s="50"/>
      <c r="H7" s="27" t="s">
        <v>1886</v>
      </c>
      <c r="I7" s="53"/>
      <c r="J7" s="53"/>
      <c r="K7" s="53"/>
      <c r="L7" s="53"/>
      <c r="M7" s="53"/>
      <c r="N7" s="53"/>
      <c r="O7" s="53"/>
      <c r="P7" s="53"/>
      <c r="Q7" s="43"/>
      <c r="R7" s="43"/>
    </row>
    <row r="9" spans="1:19" ht="117">
      <c r="A9" s="77" t="s">
        <v>1887</v>
      </c>
      <c r="B9" s="78" t="s">
        <v>1888</v>
      </c>
      <c r="C9" s="79" t="s">
        <v>0</v>
      </c>
      <c r="D9" s="79" t="s">
        <v>1</v>
      </c>
      <c r="E9" s="79" t="s">
        <v>2</v>
      </c>
      <c r="F9" s="84" t="s">
        <v>3</v>
      </c>
      <c r="G9" s="79" t="s">
        <v>4</v>
      </c>
      <c r="H9" s="79" t="s">
        <v>5</v>
      </c>
      <c r="I9" s="79" t="s">
        <v>6</v>
      </c>
      <c r="J9" s="79" t="s">
        <v>7</v>
      </c>
      <c r="K9" s="79" t="s">
        <v>8</v>
      </c>
      <c r="L9" s="79" t="s">
        <v>9</v>
      </c>
      <c r="M9" s="80" t="s">
        <v>10</v>
      </c>
      <c r="N9" s="80" t="s">
        <v>11</v>
      </c>
      <c r="O9" s="80" t="s">
        <v>12</v>
      </c>
      <c r="P9" s="81" t="s">
        <v>13</v>
      </c>
      <c r="Q9" s="81" t="s">
        <v>1893</v>
      </c>
      <c r="R9" s="274" t="s">
        <v>14</v>
      </c>
      <c r="S9" s="89" t="s">
        <v>16</v>
      </c>
    </row>
    <row r="10" spans="1:19" ht="33" customHeight="1">
      <c r="A10" s="58"/>
      <c r="B10" s="54"/>
      <c r="C10" s="11" t="s">
        <v>17</v>
      </c>
      <c r="D10" s="11" t="s">
        <v>18</v>
      </c>
      <c r="E10" s="11" t="s">
        <v>19</v>
      </c>
      <c r="F10" s="12">
        <v>16076316</v>
      </c>
      <c r="G10" s="11" t="s">
        <v>20</v>
      </c>
      <c r="H10" s="11" t="s">
        <v>21</v>
      </c>
      <c r="I10" s="13" t="s">
        <v>22</v>
      </c>
      <c r="J10" s="11" t="s">
        <v>23</v>
      </c>
      <c r="K10" s="266">
        <v>0</v>
      </c>
      <c r="L10" s="266">
        <v>0</v>
      </c>
      <c r="M10" s="266">
        <v>0</v>
      </c>
      <c r="N10" s="266">
        <v>0</v>
      </c>
      <c r="O10" s="267">
        <v>0</v>
      </c>
      <c r="P10" s="268">
        <f>L10+M10+N10+O10</f>
        <v>0</v>
      </c>
      <c r="Q10" s="268">
        <f>60*K10</f>
        <v>0</v>
      </c>
      <c r="R10" s="268">
        <f>P10+Q10</f>
        <v>0</v>
      </c>
      <c r="S10" s="90"/>
    </row>
    <row r="11" spans="1:19" ht="48">
      <c r="A11" s="59"/>
      <c r="B11" s="55"/>
      <c r="C11" s="15" t="s">
        <v>17</v>
      </c>
      <c r="D11" s="15" t="s">
        <v>24</v>
      </c>
      <c r="E11" s="15" t="s">
        <v>25</v>
      </c>
      <c r="F11" s="16">
        <v>16034085</v>
      </c>
      <c r="G11" s="15" t="s">
        <v>26</v>
      </c>
      <c r="H11" s="15" t="s">
        <v>21</v>
      </c>
      <c r="I11" s="17" t="s">
        <v>27</v>
      </c>
      <c r="J11" s="18" t="s">
        <v>28</v>
      </c>
      <c r="K11" s="269">
        <v>0</v>
      </c>
      <c r="L11" s="269">
        <v>0</v>
      </c>
      <c r="M11" s="269">
        <v>0</v>
      </c>
      <c r="N11" s="269"/>
      <c r="O11" s="269"/>
      <c r="P11" s="268">
        <f t="shared" ref="P11:P74" si="0">L11+M11+N11+O11</f>
        <v>0</v>
      </c>
      <c r="Q11" s="268">
        <f>Table1[[#This Row],[MRC - Monthly Recurring Charge]]*60</f>
        <v>0</v>
      </c>
      <c r="R11" s="268">
        <f>Table1[[#This Row],[Total NRC]]+Table1[[#This Row],[Total MRC == '[60 months times  proposed MRC Charge (K)']]]</f>
        <v>0</v>
      </c>
      <c r="S11" s="91"/>
    </row>
    <row r="12" spans="1:19" ht="24">
      <c r="A12" s="60"/>
      <c r="B12" s="54"/>
      <c r="C12" s="11" t="s">
        <v>17</v>
      </c>
      <c r="D12" s="11" t="s">
        <v>29</v>
      </c>
      <c r="E12" s="19" t="s">
        <v>30</v>
      </c>
      <c r="F12" s="12">
        <v>211854</v>
      </c>
      <c r="G12" s="11" t="s">
        <v>31</v>
      </c>
      <c r="H12" s="11" t="s">
        <v>21</v>
      </c>
      <c r="I12" s="13" t="s">
        <v>27</v>
      </c>
      <c r="J12" s="11" t="s">
        <v>23</v>
      </c>
      <c r="K12" s="267"/>
      <c r="L12" s="267"/>
      <c r="M12" s="267"/>
      <c r="N12" s="267"/>
      <c r="O12" s="267"/>
      <c r="P12" s="268">
        <f t="shared" si="0"/>
        <v>0</v>
      </c>
      <c r="Q12" s="268">
        <f>Table1[[#This Row],[MRC - Monthly Recurring Charge]]*60</f>
        <v>0</v>
      </c>
      <c r="R12" s="268">
        <f>Table1[[#This Row],[Total NRC]]+Table1[[#This Row],[Total MRC == '[60 months times  proposed MRC Charge (K)']]]</f>
        <v>0</v>
      </c>
      <c r="S12" s="92"/>
    </row>
    <row r="13" spans="1:19" ht="24">
      <c r="A13" s="59"/>
      <c r="B13" s="55"/>
      <c r="C13" s="15" t="s">
        <v>17</v>
      </c>
      <c r="D13" s="15" t="s">
        <v>32</v>
      </c>
      <c r="E13" s="20" t="s">
        <v>33</v>
      </c>
      <c r="F13" s="85">
        <v>227179</v>
      </c>
      <c r="G13" s="20" t="s">
        <v>34</v>
      </c>
      <c r="H13" s="15" t="s">
        <v>21</v>
      </c>
      <c r="I13" s="20" t="s">
        <v>22</v>
      </c>
      <c r="J13" s="18" t="s">
        <v>35</v>
      </c>
      <c r="K13" s="270">
        <v>0</v>
      </c>
      <c r="L13" s="270">
        <v>0</v>
      </c>
      <c r="M13" s="270">
        <v>0</v>
      </c>
      <c r="N13" s="270">
        <v>0</v>
      </c>
      <c r="O13" s="269">
        <v>0</v>
      </c>
      <c r="P13" s="268">
        <f t="shared" si="0"/>
        <v>0</v>
      </c>
      <c r="Q13" s="268">
        <f>Table1[[#This Row],[MRC - Monthly Recurring Charge]]*60</f>
        <v>0</v>
      </c>
      <c r="R13" s="268">
        <f>Table1[[#This Row],[Total NRC]]+Table1[[#This Row],[Total MRC == '[60 months times  proposed MRC Charge (K)']]]</f>
        <v>0</v>
      </c>
      <c r="S13" s="91"/>
    </row>
    <row r="14" spans="1:19" ht="24">
      <c r="A14" s="60"/>
      <c r="B14" s="54"/>
      <c r="C14" s="11" t="s">
        <v>36</v>
      </c>
      <c r="D14" s="11" t="s">
        <v>37</v>
      </c>
      <c r="E14" s="11" t="s">
        <v>38</v>
      </c>
      <c r="F14" s="12" t="s">
        <v>39</v>
      </c>
      <c r="G14" s="11" t="s">
        <v>40</v>
      </c>
      <c r="H14" s="11" t="s">
        <v>40</v>
      </c>
      <c r="I14" s="13" t="s">
        <v>39</v>
      </c>
      <c r="J14" s="21" t="s">
        <v>41</v>
      </c>
      <c r="K14" s="267"/>
      <c r="L14" s="267"/>
      <c r="M14" s="267"/>
      <c r="N14" s="267"/>
      <c r="O14" s="267"/>
      <c r="P14" s="268">
        <f t="shared" si="0"/>
        <v>0</v>
      </c>
      <c r="Q14" s="268">
        <f>Table1[[#This Row],[MRC - Monthly Recurring Charge]]*60</f>
        <v>0</v>
      </c>
      <c r="R14" s="268">
        <f>Table1[[#This Row],[Total NRC]]+Table1[[#This Row],[Total MRC == '[60 months times  proposed MRC Charge (K)']]]</f>
        <v>0</v>
      </c>
      <c r="S14" s="92"/>
    </row>
    <row r="15" spans="1:19">
      <c r="A15" s="61"/>
      <c r="B15" s="55"/>
      <c r="C15" s="15" t="s">
        <v>36</v>
      </c>
      <c r="D15" s="15" t="s">
        <v>42</v>
      </c>
      <c r="E15" s="15" t="s">
        <v>43</v>
      </c>
      <c r="F15" s="16" t="s">
        <v>39</v>
      </c>
      <c r="G15" s="15" t="s">
        <v>44</v>
      </c>
      <c r="H15" s="15" t="s">
        <v>44</v>
      </c>
      <c r="I15" s="17" t="s">
        <v>39</v>
      </c>
      <c r="J15" s="18" t="s">
        <v>41</v>
      </c>
      <c r="K15" s="269"/>
      <c r="L15" s="269"/>
      <c r="M15" s="269"/>
      <c r="N15" s="269"/>
      <c r="O15" s="269"/>
      <c r="P15" s="268">
        <f t="shared" si="0"/>
        <v>0</v>
      </c>
      <c r="Q15" s="268">
        <f>Table1[[#This Row],[MRC - Monthly Recurring Charge]]*60</f>
        <v>0</v>
      </c>
      <c r="R15" s="268">
        <f>Table1[[#This Row],[Total NRC]]+Table1[[#This Row],[Total MRC == '[60 months times  proposed MRC Charge (K)']]]</f>
        <v>0</v>
      </c>
      <c r="S15" s="93"/>
    </row>
    <row r="16" spans="1:19">
      <c r="A16" s="60"/>
      <c r="B16" s="54"/>
      <c r="C16" s="11" t="s">
        <v>36</v>
      </c>
      <c r="D16" s="11" t="s">
        <v>45</v>
      </c>
      <c r="E16" s="11" t="s">
        <v>46</v>
      </c>
      <c r="F16" s="12" t="s">
        <v>39</v>
      </c>
      <c r="G16" s="11" t="s">
        <v>47</v>
      </c>
      <c r="H16" s="11" t="s">
        <v>47</v>
      </c>
      <c r="I16" s="13" t="s">
        <v>39</v>
      </c>
      <c r="J16" s="21" t="s">
        <v>41</v>
      </c>
      <c r="K16" s="266"/>
      <c r="L16" s="266"/>
      <c r="M16" s="266"/>
      <c r="N16" s="266"/>
      <c r="O16" s="267"/>
      <c r="P16" s="268">
        <f t="shared" si="0"/>
        <v>0</v>
      </c>
      <c r="Q16" s="268">
        <f>Table1[[#This Row],[MRC - Monthly Recurring Charge]]*60</f>
        <v>0</v>
      </c>
      <c r="R16" s="268">
        <f>Table1[[#This Row],[Total NRC]]+Table1[[#This Row],[Total MRC == '[60 months times  proposed MRC Charge (K)']]]</f>
        <v>0</v>
      </c>
      <c r="S16" s="92"/>
    </row>
    <row r="17" spans="1:19">
      <c r="A17" s="62"/>
      <c r="B17" s="55"/>
      <c r="C17" s="15" t="s">
        <v>36</v>
      </c>
      <c r="D17" s="15" t="s">
        <v>48</v>
      </c>
      <c r="E17" s="15" t="s">
        <v>49</v>
      </c>
      <c r="F17" s="16" t="s">
        <v>39</v>
      </c>
      <c r="G17" s="15" t="s">
        <v>50</v>
      </c>
      <c r="H17" s="15" t="s">
        <v>50</v>
      </c>
      <c r="I17" s="17" t="s">
        <v>39</v>
      </c>
      <c r="J17" s="18" t="s">
        <v>41</v>
      </c>
      <c r="K17" s="269">
        <v>0</v>
      </c>
      <c r="L17" s="269">
        <v>0</v>
      </c>
      <c r="M17" s="269">
        <v>0</v>
      </c>
      <c r="N17" s="269">
        <v>0</v>
      </c>
      <c r="O17" s="269">
        <v>0</v>
      </c>
      <c r="P17" s="268">
        <f t="shared" si="0"/>
        <v>0</v>
      </c>
      <c r="Q17" s="268">
        <f>Table1[[#This Row],[MRC - Monthly Recurring Charge]]*60</f>
        <v>0</v>
      </c>
      <c r="R17" s="268">
        <f>Table1[[#This Row],[Total NRC]]+Table1[[#This Row],[Total MRC == '[60 months times  proposed MRC Charge (K)']]]</f>
        <v>0</v>
      </c>
      <c r="S17" s="91"/>
    </row>
    <row r="18" spans="1:19">
      <c r="A18" s="60"/>
      <c r="B18" s="54"/>
      <c r="C18" s="11" t="s">
        <v>36</v>
      </c>
      <c r="D18" s="11" t="s">
        <v>51</v>
      </c>
      <c r="E18" s="11" t="s">
        <v>52</v>
      </c>
      <c r="F18" s="12" t="s">
        <v>39</v>
      </c>
      <c r="G18" s="11" t="s">
        <v>53</v>
      </c>
      <c r="H18" s="11" t="s">
        <v>53</v>
      </c>
      <c r="I18" s="13" t="s">
        <v>39</v>
      </c>
      <c r="J18" s="21" t="s">
        <v>41</v>
      </c>
      <c r="K18" s="267">
        <v>0</v>
      </c>
      <c r="L18" s="267">
        <v>0</v>
      </c>
      <c r="M18" s="267">
        <v>0</v>
      </c>
      <c r="N18" s="267">
        <v>0</v>
      </c>
      <c r="O18" s="267">
        <v>0</v>
      </c>
      <c r="P18" s="268">
        <f t="shared" si="0"/>
        <v>0</v>
      </c>
      <c r="Q18" s="268">
        <f>Table1[[#This Row],[MRC - Monthly Recurring Charge]]*60</f>
        <v>0</v>
      </c>
      <c r="R18" s="268">
        <f>Table1[[#This Row],[Total NRC]]+Table1[[#This Row],[Total MRC == '[60 months times  proposed MRC Charge (K)']]]</f>
        <v>0</v>
      </c>
      <c r="S18" s="92"/>
    </row>
    <row r="19" spans="1:19" ht="24">
      <c r="A19" s="59"/>
      <c r="B19" s="55"/>
      <c r="C19" s="15" t="s">
        <v>36</v>
      </c>
      <c r="D19" s="15" t="s">
        <v>54</v>
      </c>
      <c r="E19" s="15" t="s">
        <v>55</v>
      </c>
      <c r="F19" s="16" t="s">
        <v>39</v>
      </c>
      <c r="G19" s="15" t="s">
        <v>56</v>
      </c>
      <c r="H19" s="15" t="s">
        <v>57</v>
      </c>
      <c r="I19" s="17" t="s">
        <v>39</v>
      </c>
      <c r="J19" s="18" t="s">
        <v>41</v>
      </c>
      <c r="K19" s="270">
        <v>0</v>
      </c>
      <c r="L19" s="270">
        <v>0</v>
      </c>
      <c r="M19" s="270">
        <v>0</v>
      </c>
      <c r="N19" s="270">
        <v>0</v>
      </c>
      <c r="O19" s="269">
        <v>0</v>
      </c>
      <c r="P19" s="268">
        <f t="shared" si="0"/>
        <v>0</v>
      </c>
      <c r="Q19" s="268">
        <f>Table1[[#This Row],[MRC - Monthly Recurring Charge]]*60</f>
        <v>0</v>
      </c>
      <c r="R19" s="268">
        <f>Table1[[#This Row],[Total NRC]]+Table1[[#This Row],[Total MRC == '[60 months times  proposed MRC Charge (K)']]]</f>
        <v>0</v>
      </c>
      <c r="S19" s="91"/>
    </row>
    <row r="20" spans="1:19">
      <c r="A20" s="60"/>
      <c r="B20" s="56"/>
      <c r="C20" s="11" t="s">
        <v>36</v>
      </c>
      <c r="D20" s="11" t="s">
        <v>58</v>
      </c>
      <c r="E20" s="11" t="s">
        <v>59</v>
      </c>
      <c r="F20" s="12" t="s">
        <v>39</v>
      </c>
      <c r="G20" s="11" t="s">
        <v>60</v>
      </c>
      <c r="H20" s="11" t="s">
        <v>60</v>
      </c>
      <c r="I20" s="13" t="s">
        <v>39</v>
      </c>
      <c r="J20" s="21" t="s">
        <v>41</v>
      </c>
      <c r="K20" s="267">
        <v>0</v>
      </c>
      <c r="L20" s="267">
        <v>0</v>
      </c>
      <c r="M20" s="267">
        <v>0</v>
      </c>
      <c r="N20" s="267">
        <v>0</v>
      </c>
      <c r="O20" s="267">
        <v>0</v>
      </c>
      <c r="P20" s="268">
        <f t="shared" si="0"/>
        <v>0</v>
      </c>
      <c r="Q20" s="268">
        <f>Table1[[#This Row],[MRC - Monthly Recurring Charge]]*60</f>
        <v>0</v>
      </c>
      <c r="R20" s="268">
        <f>Table1[[#This Row],[Total NRC]]+Table1[[#This Row],[Total MRC == '[60 months times  proposed MRC Charge (K)']]]</f>
        <v>0</v>
      </c>
      <c r="S20" s="92"/>
    </row>
    <row r="21" spans="1:19">
      <c r="A21" s="63"/>
      <c r="B21" s="55"/>
      <c r="C21" s="15" t="s">
        <v>36</v>
      </c>
      <c r="D21" s="15" t="s">
        <v>61</v>
      </c>
      <c r="E21" s="15" t="s">
        <v>62</v>
      </c>
      <c r="F21" s="16" t="s">
        <v>39</v>
      </c>
      <c r="G21" s="15" t="s">
        <v>63</v>
      </c>
      <c r="H21" s="15" t="s">
        <v>64</v>
      </c>
      <c r="I21" s="17" t="s">
        <v>39</v>
      </c>
      <c r="J21" s="18" t="s">
        <v>41</v>
      </c>
      <c r="K21" s="269">
        <v>0</v>
      </c>
      <c r="L21" s="269">
        <v>0</v>
      </c>
      <c r="M21" s="269">
        <v>0</v>
      </c>
      <c r="N21" s="269">
        <v>0</v>
      </c>
      <c r="O21" s="269">
        <v>0</v>
      </c>
      <c r="P21" s="268">
        <f t="shared" si="0"/>
        <v>0</v>
      </c>
      <c r="Q21" s="268">
        <f>Table1[[#This Row],[MRC - Monthly Recurring Charge]]*60</f>
        <v>0</v>
      </c>
      <c r="R21" s="268">
        <f>Table1[[#This Row],[Total NRC]]+Table1[[#This Row],[Total MRC == '[60 months times  proposed MRC Charge (K)']]]</f>
        <v>0</v>
      </c>
      <c r="S21" s="91"/>
    </row>
    <row r="22" spans="1:19">
      <c r="A22" s="60"/>
      <c r="B22" s="54"/>
      <c r="C22" s="11" t="s">
        <v>36</v>
      </c>
      <c r="D22" s="11" t="s">
        <v>65</v>
      </c>
      <c r="E22" s="11" t="s">
        <v>66</v>
      </c>
      <c r="F22" s="12" t="s">
        <v>39</v>
      </c>
      <c r="G22" s="11" t="s">
        <v>67</v>
      </c>
      <c r="H22" s="11" t="s">
        <v>67</v>
      </c>
      <c r="I22" s="13" t="s">
        <v>39</v>
      </c>
      <c r="J22" s="21" t="s">
        <v>41</v>
      </c>
      <c r="K22" s="266">
        <v>0</v>
      </c>
      <c r="L22" s="266">
        <v>0</v>
      </c>
      <c r="M22" s="266">
        <v>0</v>
      </c>
      <c r="N22" s="266">
        <v>0</v>
      </c>
      <c r="O22" s="267">
        <v>0</v>
      </c>
      <c r="P22" s="268">
        <f t="shared" si="0"/>
        <v>0</v>
      </c>
      <c r="Q22" s="268">
        <f>Table1[[#This Row],[MRC - Monthly Recurring Charge]]*60</f>
        <v>0</v>
      </c>
      <c r="R22" s="268">
        <f>Table1[[#This Row],[Total NRC]]+Table1[[#This Row],[Total MRC == '[60 months times  proposed MRC Charge (K)']]]</f>
        <v>0</v>
      </c>
      <c r="S22" s="92"/>
    </row>
    <row r="23" spans="1:19">
      <c r="A23" s="59"/>
      <c r="B23" s="55"/>
      <c r="C23" s="15" t="s">
        <v>36</v>
      </c>
      <c r="D23" s="15" t="s">
        <v>68</v>
      </c>
      <c r="E23" s="15" t="s">
        <v>69</v>
      </c>
      <c r="F23" s="16" t="s">
        <v>39</v>
      </c>
      <c r="G23" s="15" t="s">
        <v>70</v>
      </c>
      <c r="H23" s="15" t="s">
        <v>70</v>
      </c>
      <c r="I23" s="17" t="s">
        <v>39</v>
      </c>
      <c r="J23" s="18" t="s">
        <v>41</v>
      </c>
      <c r="K23" s="269">
        <v>0</v>
      </c>
      <c r="L23" s="269">
        <v>0</v>
      </c>
      <c r="M23" s="269">
        <v>0</v>
      </c>
      <c r="N23" s="269">
        <v>0</v>
      </c>
      <c r="O23" s="269">
        <v>0</v>
      </c>
      <c r="P23" s="268">
        <f t="shared" si="0"/>
        <v>0</v>
      </c>
      <c r="Q23" s="268">
        <f>Table1[[#This Row],[MRC - Monthly Recurring Charge]]*60</f>
        <v>0</v>
      </c>
      <c r="R23" s="268">
        <f>Table1[[#This Row],[Total NRC]]+Table1[[#This Row],[Total MRC == '[60 months times  proposed MRC Charge (K)']]]</f>
        <v>0</v>
      </c>
      <c r="S23" s="91"/>
    </row>
    <row r="24" spans="1:19">
      <c r="A24" s="60"/>
      <c r="B24" s="54"/>
      <c r="C24" s="11" t="s">
        <v>36</v>
      </c>
      <c r="D24" s="11" t="s">
        <v>71</v>
      </c>
      <c r="E24" s="11" t="s">
        <v>72</v>
      </c>
      <c r="F24" s="12" t="s">
        <v>39</v>
      </c>
      <c r="G24" s="11" t="s">
        <v>73</v>
      </c>
      <c r="H24" s="11" t="s">
        <v>73</v>
      </c>
      <c r="I24" s="13" t="s">
        <v>39</v>
      </c>
      <c r="J24" s="21" t="s">
        <v>41</v>
      </c>
      <c r="K24" s="267">
        <v>0</v>
      </c>
      <c r="L24" s="267">
        <v>0</v>
      </c>
      <c r="M24" s="267">
        <v>0</v>
      </c>
      <c r="N24" s="267">
        <v>0</v>
      </c>
      <c r="O24" s="267">
        <v>0</v>
      </c>
      <c r="P24" s="268">
        <f t="shared" si="0"/>
        <v>0</v>
      </c>
      <c r="Q24" s="268">
        <f>Table1[[#This Row],[MRC - Monthly Recurring Charge]]*60</f>
        <v>0</v>
      </c>
      <c r="R24" s="268">
        <f>Table1[[#This Row],[Total NRC]]+Table1[[#This Row],[Total MRC == '[60 months times  proposed MRC Charge (K)']]]</f>
        <v>0</v>
      </c>
      <c r="S24" s="92"/>
    </row>
    <row r="25" spans="1:19" ht="24">
      <c r="A25" s="63"/>
      <c r="B25" s="55"/>
      <c r="C25" s="15" t="s">
        <v>36</v>
      </c>
      <c r="D25" s="15" t="s">
        <v>74</v>
      </c>
      <c r="E25" s="15" t="s">
        <v>75</v>
      </c>
      <c r="F25" s="16" t="s">
        <v>39</v>
      </c>
      <c r="G25" s="15" t="s">
        <v>76</v>
      </c>
      <c r="H25" s="15" t="s">
        <v>76</v>
      </c>
      <c r="I25" s="17" t="s">
        <v>39</v>
      </c>
      <c r="J25" s="18" t="s">
        <v>41</v>
      </c>
      <c r="K25" s="270">
        <v>0</v>
      </c>
      <c r="L25" s="270">
        <v>0</v>
      </c>
      <c r="M25" s="270">
        <v>0</v>
      </c>
      <c r="N25" s="270">
        <v>0</v>
      </c>
      <c r="O25" s="269">
        <v>0</v>
      </c>
      <c r="P25" s="268">
        <f t="shared" si="0"/>
        <v>0</v>
      </c>
      <c r="Q25" s="268">
        <f>Table1[[#This Row],[MRC - Monthly Recurring Charge]]*60</f>
        <v>0</v>
      </c>
      <c r="R25" s="268">
        <f>Table1[[#This Row],[Total NRC]]+Table1[[#This Row],[Total MRC == '[60 months times  proposed MRC Charge (K)']]]</f>
        <v>0</v>
      </c>
      <c r="S25" s="91"/>
    </row>
    <row r="26" spans="1:19" ht="24">
      <c r="A26" s="60"/>
      <c r="B26" s="54"/>
      <c r="C26" s="11" t="s">
        <v>36</v>
      </c>
      <c r="D26" s="11" t="s">
        <v>77</v>
      </c>
      <c r="E26" s="19" t="s">
        <v>78</v>
      </c>
      <c r="F26" s="12" t="s">
        <v>36</v>
      </c>
      <c r="G26" s="11" t="s">
        <v>79</v>
      </c>
      <c r="H26" s="11" t="s">
        <v>80</v>
      </c>
      <c r="I26" s="13" t="s">
        <v>27</v>
      </c>
      <c r="J26" s="21" t="s">
        <v>41</v>
      </c>
      <c r="K26" s="267">
        <v>0</v>
      </c>
      <c r="L26" s="267">
        <v>0</v>
      </c>
      <c r="M26" s="267">
        <v>0</v>
      </c>
      <c r="N26" s="267">
        <v>0</v>
      </c>
      <c r="O26" s="267">
        <v>0</v>
      </c>
      <c r="P26" s="268">
        <f t="shared" si="0"/>
        <v>0</v>
      </c>
      <c r="Q26" s="268">
        <f>Table1[[#This Row],[MRC - Monthly Recurring Charge]]*60</f>
        <v>0</v>
      </c>
      <c r="R26" s="268">
        <f>Table1[[#This Row],[Total NRC]]+Table1[[#This Row],[Total MRC == '[60 months times  proposed MRC Charge (K)']]]</f>
        <v>0</v>
      </c>
      <c r="S26" s="92"/>
    </row>
    <row r="27" spans="1:19" ht="24">
      <c r="A27" s="62"/>
      <c r="B27" s="57"/>
      <c r="C27" s="15" t="s">
        <v>36</v>
      </c>
      <c r="D27" s="15" t="s">
        <v>81</v>
      </c>
      <c r="E27" s="15" t="s">
        <v>82</v>
      </c>
      <c r="F27" s="16" t="s">
        <v>39</v>
      </c>
      <c r="G27" s="15" t="s">
        <v>83</v>
      </c>
      <c r="H27" s="15" t="s">
        <v>83</v>
      </c>
      <c r="I27" s="17" t="s">
        <v>39</v>
      </c>
      <c r="J27" s="18" t="s">
        <v>41</v>
      </c>
      <c r="K27" s="269">
        <v>0</v>
      </c>
      <c r="L27" s="269">
        <v>0</v>
      </c>
      <c r="M27" s="269">
        <v>0</v>
      </c>
      <c r="N27" s="269">
        <v>0</v>
      </c>
      <c r="O27" s="269">
        <v>0</v>
      </c>
      <c r="P27" s="268">
        <f t="shared" si="0"/>
        <v>0</v>
      </c>
      <c r="Q27" s="268">
        <f>Table1[[#This Row],[MRC - Monthly Recurring Charge]]*60</f>
        <v>0</v>
      </c>
      <c r="R27" s="268">
        <f>Table1[[#This Row],[Total NRC]]+Table1[[#This Row],[Total MRC == '[60 months times  proposed MRC Charge (K)']]]</f>
        <v>0</v>
      </c>
      <c r="S27" s="91"/>
    </row>
    <row r="28" spans="1:19" ht="36">
      <c r="A28" s="60"/>
      <c r="B28" s="54"/>
      <c r="C28" s="11" t="s">
        <v>36</v>
      </c>
      <c r="D28" s="11" t="s">
        <v>84</v>
      </c>
      <c r="E28" s="19" t="s">
        <v>85</v>
      </c>
      <c r="F28" s="12" t="s">
        <v>36</v>
      </c>
      <c r="G28" s="22" t="s">
        <v>86</v>
      </c>
      <c r="H28" s="11" t="s">
        <v>87</v>
      </c>
      <c r="I28" s="13" t="s">
        <v>27</v>
      </c>
      <c r="J28" s="21" t="s">
        <v>41</v>
      </c>
      <c r="K28" s="266">
        <v>0</v>
      </c>
      <c r="L28" s="266">
        <v>0</v>
      </c>
      <c r="M28" s="266">
        <v>0</v>
      </c>
      <c r="N28" s="266">
        <v>0</v>
      </c>
      <c r="O28" s="267">
        <v>0</v>
      </c>
      <c r="P28" s="268">
        <f t="shared" si="0"/>
        <v>0</v>
      </c>
      <c r="Q28" s="268">
        <f>Table1[[#This Row],[MRC - Monthly Recurring Charge]]*60</f>
        <v>0</v>
      </c>
      <c r="R28" s="268">
        <f>Table1[[#This Row],[Total NRC]]+Table1[[#This Row],[Total MRC == '[60 months times  proposed MRC Charge (K)']]]</f>
        <v>0</v>
      </c>
      <c r="S28" s="92"/>
    </row>
    <row r="29" spans="1:19" ht="24">
      <c r="A29" s="63"/>
      <c r="B29" s="55"/>
      <c r="C29" s="15" t="s">
        <v>36</v>
      </c>
      <c r="D29" s="15" t="s">
        <v>88</v>
      </c>
      <c r="E29" s="15" t="s">
        <v>89</v>
      </c>
      <c r="F29" s="16" t="s">
        <v>39</v>
      </c>
      <c r="G29" s="15" t="s">
        <v>90</v>
      </c>
      <c r="H29" s="20" t="s">
        <v>91</v>
      </c>
      <c r="I29" s="17" t="s">
        <v>39</v>
      </c>
      <c r="J29" s="18" t="s">
        <v>41</v>
      </c>
      <c r="K29" s="269">
        <v>0</v>
      </c>
      <c r="L29" s="269">
        <v>0</v>
      </c>
      <c r="M29" s="269">
        <v>0</v>
      </c>
      <c r="N29" s="269">
        <v>0</v>
      </c>
      <c r="O29" s="269">
        <v>0</v>
      </c>
      <c r="P29" s="268">
        <f t="shared" si="0"/>
        <v>0</v>
      </c>
      <c r="Q29" s="268">
        <f>Table1[[#This Row],[MRC - Monthly Recurring Charge]]*60</f>
        <v>0</v>
      </c>
      <c r="R29" s="268">
        <f>Table1[[#This Row],[Total NRC]]+Table1[[#This Row],[Total MRC == '[60 months times  proposed MRC Charge (K)']]]</f>
        <v>0</v>
      </c>
      <c r="S29" s="94"/>
    </row>
    <row r="30" spans="1:19">
      <c r="A30" s="58"/>
      <c r="B30" s="54"/>
      <c r="C30" s="11" t="s">
        <v>36</v>
      </c>
      <c r="D30" s="11" t="s">
        <v>92</v>
      </c>
      <c r="E30" s="11" t="s">
        <v>93</v>
      </c>
      <c r="F30" s="12" t="s">
        <v>39</v>
      </c>
      <c r="G30" s="11" t="s">
        <v>94</v>
      </c>
      <c r="H30" s="11" t="s">
        <v>95</v>
      </c>
      <c r="I30" s="13" t="s">
        <v>39</v>
      </c>
      <c r="J30" s="21" t="s">
        <v>41</v>
      </c>
      <c r="K30" s="267">
        <v>0</v>
      </c>
      <c r="L30" s="267">
        <v>0</v>
      </c>
      <c r="M30" s="267">
        <v>0</v>
      </c>
      <c r="N30" s="267">
        <v>0</v>
      </c>
      <c r="O30" s="267">
        <v>0</v>
      </c>
      <c r="P30" s="268">
        <f t="shared" si="0"/>
        <v>0</v>
      </c>
      <c r="Q30" s="268">
        <f>Table1[[#This Row],[MRC - Monthly Recurring Charge]]*60</f>
        <v>0</v>
      </c>
      <c r="R30" s="268">
        <f>Table1[[#This Row],[Total NRC]]+Table1[[#This Row],[Total MRC == '[60 months times  proposed MRC Charge (K)']]]</f>
        <v>0</v>
      </c>
      <c r="S30" s="95"/>
    </row>
    <row r="31" spans="1:19">
      <c r="A31" s="59"/>
      <c r="B31" s="55"/>
      <c r="C31" s="15" t="s">
        <v>36</v>
      </c>
      <c r="D31" s="15" t="s">
        <v>96</v>
      </c>
      <c r="E31" s="15" t="s">
        <v>97</v>
      </c>
      <c r="F31" s="16" t="s">
        <v>39</v>
      </c>
      <c r="G31" s="15" t="s">
        <v>98</v>
      </c>
      <c r="H31" s="15" t="s">
        <v>99</v>
      </c>
      <c r="I31" s="17" t="s">
        <v>39</v>
      </c>
      <c r="J31" s="18" t="s">
        <v>41</v>
      </c>
      <c r="K31" s="270">
        <v>0</v>
      </c>
      <c r="L31" s="270">
        <v>0</v>
      </c>
      <c r="M31" s="270">
        <v>0</v>
      </c>
      <c r="N31" s="270">
        <v>0</v>
      </c>
      <c r="O31" s="269">
        <v>0</v>
      </c>
      <c r="P31" s="268">
        <f t="shared" si="0"/>
        <v>0</v>
      </c>
      <c r="Q31" s="268">
        <f>Table1[[#This Row],[MRC - Monthly Recurring Charge]]*60</f>
        <v>0</v>
      </c>
      <c r="R31" s="268">
        <f>Table1[[#This Row],[Total NRC]]+Table1[[#This Row],[Total MRC == '[60 months times  proposed MRC Charge (K)']]]</f>
        <v>0</v>
      </c>
      <c r="S31" s="96"/>
    </row>
    <row r="32" spans="1:19">
      <c r="A32" s="64"/>
      <c r="B32" s="54"/>
      <c r="C32" s="11" t="s">
        <v>36</v>
      </c>
      <c r="D32" s="11" t="s">
        <v>100</v>
      </c>
      <c r="E32" s="11" t="s">
        <v>97</v>
      </c>
      <c r="F32" s="12" t="s">
        <v>39</v>
      </c>
      <c r="G32" s="11" t="s">
        <v>98</v>
      </c>
      <c r="H32" s="11" t="s">
        <v>99</v>
      </c>
      <c r="I32" s="13" t="s">
        <v>39</v>
      </c>
      <c r="J32" s="21" t="s">
        <v>41</v>
      </c>
      <c r="K32" s="267">
        <v>0</v>
      </c>
      <c r="L32" s="267">
        <v>0</v>
      </c>
      <c r="M32" s="267">
        <v>0</v>
      </c>
      <c r="N32" s="267">
        <v>0</v>
      </c>
      <c r="O32" s="267">
        <v>0</v>
      </c>
      <c r="P32" s="268">
        <f t="shared" si="0"/>
        <v>0</v>
      </c>
      <c r="Q32" s="268">
        <f>Table1[[#This Row],[MRC - Monthly Recurring Charge]]*60</f>
        <v>0</v>
      </c>
      <c r="R32" s="268">
        <f>Table1[[#This Row],[Total NRC]]+Table1[[#This Row],[Total MRC == '[60 months times  proposed MRC Charge (K)']]]</f>
        <v>0</v>
      </c>
      <c r="S32" s="97"/>
    </row>
    <row r="33" spans="1:19">
      <c r="A33" s="62"/>
      <c r="B33" s="55"/>
      <c r="C33" s="15" t="s">
        <v>36</v>
      </c>
      <c r="D33" s="15" t="s">
        <v>101</v>
      </c>
      <c r="E33" s="15" t="s">
        <v>102</v>
      </c>
      <c r="F33" s="16" t="s">
        <v>39</v>
      </c>
      <c r="G33" s="15" t="s">
        <v>103</v>
      </c>
      <c r="H33" s="15" t="s">
        <v>103</v>
      </c>
      <c r="I33" s="17" t="s">
        <v>39</v>
      </c>
      <c r="J33" s="18" t="s">
        <v>41</v>
      </c>
      <c r="K33" s="269">
        <v>0</v>
      </c>
      <c r="L33" s="269">
        <v>0</v>
      </c>
      <c r="M33" s="269">
        <v>0</v>
      </c>
      <c r="N33" s="269">
        <v>0</v>
      </c>
      <c r="O33" s="269">
        <v>0</v>
      </c>
      <c r="P33" s="268">
        <f t="shared" si="0"/>
        <v>0</v>
      </c>
      <c r="Q33" s="268">
        <f>Table1[[#This Row],[MRC - Monthly Recurring Charge]]*60</f>
        <v>0</v>
      </c>
      <c r="R33" s="268">
        <f>Table1[[#This Row],[Total NRC]]+Table1[[#This Row],[Total MRC == '[60 months times  proposed MRC Charge (K)']]]</f>
        <v>0</v>
      </c>
      <c r="S33" s="91"/>
    </row>
    <row r="34" spans="1:19" ht="24">
      <c r="A34" s="58"/>
      <c r="B34" s="54"/>
      <c r="C34" s="11" t="s">
        <v>36</v>
      </c>
      <c r="D34" s="11" t="s">
        <v>104</v>
      </c>
      <c r="E34" s="11" t="s">
        <v>105</v>
      </c>
      <c r="F34" s="12" t="s">
        <v>39</v>
      </c>
      <c r="G34" s="11" t="s">
        <v>106</v>
      </c>
      <c r="H34" s="11" t="s">
        <v>87</v>
      </c>
      <c r="I34" s="13" t="s">
        <v>39</v>
      </c>
      <c r="J34" s="21" t="s">
        <v>41</v>
      </c>
      <c r="K34" s="266">
        <v>0</v>
      </c>
      <c r="L34" s="266">
        <v>0</v>
      </c>
      <c r="M34" s="266">
        <v>0</v>
      </c>
      <c r="N34" s="266">
        <v>0</v>
      </c>
      <c r="O34" s="267">
        <v>0</v>
      </c>
      <c r="P34" s="268">
        <f t="shared" si="0"/>
        <v>0</v>
      </c>
      <c r="Q34" s="268">
        <f>Table1[[#This Row],[MRC - Monthly Recurring Charge]]*60</f>
        <v>0</v>
      </c>
      <c r="R34" s="268">
        <f>Table1[[#This Row],[Total NRC]]+Table1[[#This Row],[Total MRC == '[60 months times  proposed MRC Charge (K)']]]</f>
        <v>0</v>
      </c>
      <c r="S34" s="95"/>
    </row>
    <row r="35" spans="1:19">
      <c r="A35" s="59"/>
      <c r="B35" s="55"/>
      <c r="C35" s="15" t="s">
        <v>36</v>
      </c>
      <c r="D35" s="15" t="s">
        <v>107</v>
      </c>
      <c r="E35" s="15" t="s">
        <v>108</v>
      </c>
      <c r="F35" s="16" t="s">
        <v>39</v>
      </c>
      <c r="G35" s="15" t="s">
        <v>109</v>
      </c>
      <c r="H35" s="15" t="s">
        <v>109</v>
      </c>
      <c r="I35" s="17" t="s">
        <v>39</v>
      </c>
      <c r="J35" s="18" t="s">
        <v>41</v>
      </c>
      <c r="K35" s="269">
        <v>0</v>
      </c>
      <c r="L35" s="269">
        <v>0</v>
      </c>
      <c r="M35" s="269">
        <v>0</v>
      </c>
      <c r="N35" s="269">
        <v>0</v>
      </c>
      <c r="O35" s="269">
        <v>0</v>
      </c>
      <c r="P35" s="268">
        <f t="shared" si="0"/>
        <v>0</v>
      </c>
      <c r="Q35" s="268">
        <f>Table1[[#This Row],[MRC - Monthly Recurring Charge]]*60</f>
        <v>0</v>
      </c>
      <c r="R35" s="268">
        <f>Table1[[#This Row],[Total NRC]]+Table1[[#This Row],[Total MRC == '[60 months times  proposed MRC Charge (K)']]]</f>
        <v>0</v>
      </c>
      <c r="S35" s="91"/>
    </row>
    <row r="36" spans="1:19">
      <c r="A36" s="65"/>
      <c r="B36" s="54"/>
      <c r="C36" s="11" t="s">
        <v>36</v>
      </c>
      <c r="D36" s="11" t="s">
        <v>110</v>
      </c>
      <c r="E36" s="11" t="s">
        <v>111</v>
      </c>
      <c r="F36" s="12" t="s">
        <v>39</v>
      </c>
      <c r="G36" s="11" t="s">
        <v>112</v>
      </c>
      <c r="H36" s="11" t="s">
        <v>112</v>
      </c>
      <c r="I36" s="13" t="s">
        <v>39</v>
      </c>
      <c r="J36" s="21" t="s">
        <v>41</v>
      </c>
      <c r="K36" s="267">
        <v>0</v>
      </c>
      <c r="L36" s="267">
        <v>0</v>
      </c>
      <c r="M36" s="267">
        <v>0</v>
      </c>
      <c r="N36" s="267">
        <v>0</v>
      </c>
      <c r="O36" s="267">
        <v>0</v>
      </c>
      <c r="P36" s="268">
        <f t="shared" si="0"/>
        <v>0</v>
      </c>
      <c r="Q36" s="268">
        <f>Table1[[#This Row],[MRC - Monthly Recurring Charge]]*60</f>
        <v>0</v>
      </c>
      <c r="R36" s="268">
        <f>Table1[[#This Row],[Total NRC]]+Table1[[#This Row],[Total MRC == '[60 months times  proposed MRC Charge (K)']]]</f>
        <v>0</v>
      </c>
      <c r="S36" s="90"/>
    </row>
    <row r="37" spans="1:19" ht="24">
      <c r="A37" s="63"/>
      <c r="B37" s="55"/>
      <c r="C37" s="15" t="s">
        <v>36</v>
      </c>
      <c r="D37" s="15" t="s">
        <v>113</v>
      </c>
      <c r="E37" s="15" t="s">
        <v>114</v>
      </c>
      <c r="F37" s="16" t="s">
        <v>39</v>
      </c>
      <c r="G37" s="15" t="s">
        <v>115</v>
      </c>
      <c r="H37" s="15" t="s">
        <v>116</v>
      </c>
      <c r="I37" s="17" t="s">
        <v>39</v>
      </c>
      <c r="J37" s="18" t="s">
        <v>41</v>
      </c>
      <c r="K37" s="270">
        <v>0</v>
      </c>
      <c r="L37" s="270">
        <v>0</v>
      </c>
      <c r="M37" s="270">
        <v>0</v>
      </c>
      <c r="N37" s="270">
        <v>0</v>
      </c>
      <c r="O37" s="269">
        <v>0</v>
      </c>
      <c r="P37" s="268">
        <f t="shared" si="0"/>
        <v>0</v>
      </c>
      <c r="Q37" s="268">
        <f>Table1[[#This Row],[MRC - Monthly Recurring Charge]]*60</f>
        <v>0</v>
      </c>
      <c r="R37" s="268">
        <f>Table1[[#This Row],[Total NRC]]+Table1[[#This Row],[Total MRC == '[60 months times  proposed MRC Charge (K)']]]</f>
        <v>0</v>
      </c>
      <c r="S37" s="93"/>
    </row>
    <row r="38" spans="1:19">
      <c r="A38" s="60"/>
      <c r="B38" s="54"/>
      <c r="C38" s="11" t="s">
        <v>36</v>
      </c>
      <c r="D38" s="11" t="s">
        <v>117</v>
      </c>
      <c r="E38" s="11" t="s">
        <v>118</v>
      </c>
      <c r="F38" s="12" t="s">
        <v>39</v>
      </c>
      <c r="G38" s="11" t="s">
        <v>119</v>
      </c>
      <c r="H38" s="11" t="s">
        <v>119</v>
      </c>
      <c r="I38" s="13" t="s">
        <v>39</v>
      </c>
      <c r="J38" s="21" t="s">
        <v>41</v>
      </c>
      <c r="K38" s="267">
        <v>0</v>
      </c>
      <c r="L38" s="267">
        <v>0</v>
      </c>
      <c r="M38" s="267">
        <v>0</v>
      </c>
      <c r="N38" s="267">
        <v>0</v>
      </c>
      <c r="O38" s="267">
        <v>0</v>
      </c>
      <c r="P38" s="268">
        <f t="shared" si="0"/>
        <v>0</v>
      </c>
      <c r="Q38" s="268">
        <f>Table1[[#This Row],[MRC - Monthly Recurring Charge]]*60</f>
        <v>0</v>
      </c>
      <c r="R38" s="268">
        <f>Table1[[#This Row],[Total NRC]]+Table1[[#This Row],[Total MRC == '[60 months times  proposed MRC Charge (K)']]]</f>
        <v>0</v>
      </c>
      <c r="S38" s="92"/>
    </row>
    <row r="39" spans="1:19" ht="24">
      <c r="A39" s="59"/>
      <c r="B39" s="55"/>
      <c r="C39" s="15" t="s">
        <v>36</v>
      </c>
      <c r="D39" s="15" t="s">
        <v>120</v>
      </c>
      <c r="E39" s="15" t="s">
        <v>121</v>
      </c>
      <c r="F39" s="16" t="s">
        <v>39</v>
      </c>
      <c r="G39" s="15" t="s">
        <v>122</v>
      </c>
      <c r="H39" s="15" t="s">
        <v>122</v>
      </c>
      <c r="I39" s="17" t="s">
        <v>39</v>
      </c>
      <c r="J39" s="18" t="s">
        <v>41</v>
      </c>
      <c r="K39" s="269">
        <v>0</v>
      </c>
      <c r="L39" s="269">
        <v>0</v>
      </c>
      <c r="M39" s="269">
        <v>0</v>
      </c>
      <c r="N39" s="269">
        <v>0</v>
      </c>
      <c r="O39" s="269">
        <v>0</v>
      </c>
      <c r="P39" s="268">
        <f t="shared" si="0"/>
        <v>0</v>
      </c>
      <c r="Q39" s="268">
        <f>Table1[[#This Row],[MRC - Monthly Recurring Charge]]*60</f>
        <v>0</v>
      </c>
      <c r="R39" s="268">
        <f>Table1[[#This Row],[Total NRC]]+Table1[[#This Row],[Total MRC == '[60 months times  proposed MRC Charge (K)']]]</f>
        <v>0</v>
      </c>
      <c r="S39" s="91"/>
    </row>
    <row r="40" spans="1:19">
      <c r="A40" s="58"/>
      <c r="B40" s="54"/>
      <c r="C40" s="11" t="s">
        <v>36</v>
      </c>
      <c r="D40" s="11" t="s">
        <v>123</v>
      </c>
      <c r="E40" s="11" t="s">
        <v>124</v>
      </c>
      <c r="F40" s="12" t="s">
        <v>39</v>
      </c>
      <c r="G40" s="11" t="s">
        <v>125</v>
      </c>
      <c r="H40" s="11" t="s">
        <v>125</v>
      </c>
      <c r="I40" s="13" t="s">
        <v>39</v>
      </c>
      <c r="J40" s="21" t="s">
        <v>41</v>
      </c>
      <c r="K40" s="266">
        <v>0</v>
      </c>
      <c r="L40" s="266">
        <v>0</v>
      </c>
      <c r="M40" s="266">
        <v>0</v>
      </c>
      <c r="N40" s="266">
        <v>0</v>
      </c>
      <c r="O40" s="267">
        <v>0</v>
      </c>
      <c r="P40" s="268">
        <f t="shared" si="0"/>
        <v>0</v>
      </c>
      <c r="Q40" s="268">
        <f>Table1[[#This Row],[MRC - Monthly Recurring Charge]]*60</f>
        <v>0</v>
      </c>
      <c r="R40" s="268">
        <f>Table1[[#This Row],[Total NRC]]+Table1[[#This Row],[Total MRC == '[60 months times  proposed MRC Charge (K)']]]</f>
        <v>0</v>
      </c>
      <c r="S40" s="90"/>
    </row>
    <row r="41" spans="1:19">
      <c r="A41" s="63"/>
      <c r="B41" s="55"/>
      <c r="C41" s="15" t="s">
        <v>36</v>
      </c>
      <c r="D41" s="15" t="s">
        <v>126</v>
      </c>
      <c r="E41" s="15" t="s">
        <v>127</v>
      </c>
      <c r="F41" s="16" t="s">
        <v>39</v>
      </c>
      <c r="G41" s="15" t="s">
        <v>128</v>
      </c>
      <c r="H41" s="15" t="s">
        <v>128</v>
      </c>
      <c r="I41" s="17" t="s">
        <v>39</v>
      </c>
      <c r="J41" s="18" t="s">
        <v>41</v>
      </c>
      <c r="K41" s="269">
        <v>0</v>
      </c>
      <c r="L41" s="269">
        <v>0</v>
      </c>
      <c r="M41" s="269">
        <v>0</v>
      </c>
      <c r="N41" s="269">
        <v>0</v>
      </c>
      <c r="O41" s="269">
        <v>0</v>
      </c>
      <c r="P41" s="268">
        <f t="shared" si="0"/>
        <v>0</v>
      </c>
      <c r="Q41" s="268">
        <f>Table1[[#This Row],[MRC - Monthly Recurring Charge]]*60</f>
        <v>0</v>
      </c>
      <c r="R41" s="268">
        <f>Table1[[#This Row],[Total NRC]]+Table1[[#This Row],[Total MRC == '[60 months times  proposed MRC Charge (K)']]]</f>
        <v>0</v>
      </c>
      <c r="S41" s="93"/>
    </row>
    <row r="42" spans="1:19">
      <c r="A42" s="60"/>
      <c r="B42" s="54"/>
      <c r="C42" s="11" t="s">
        <v>36</v>
      </c>
      <c r="D42" s="11" t="s">
        <v>129</v>
      </c>
      <c r="E42" s="11" t="s">
        <v>130</v>
      </c>
      <c r="F42" s="12" t="s">
        <v>39</v>
      </c>
      <c r="G42" s="11" t="s">
        <v>131</v>
      </c>
      <c r="H42" s="11" t="s">
        <v>131</v>
      </c>
      <c r="I42" s="13" t="s">
        <v>39</v>
      </c>
      <c r="J42" s="21" t="s">
        <v>41</v>
      </c>
      <c r="K42" s="267">
        <v>0</v>
      </c>
      <c r="L42" s="267">
        <v>0</v>
      </c>
      <c r="M42" s="267">
        <v>0</v>
      </c>
      <c r="N42" s="267">
        <v>0</v>
      </c>
      <c r="O42" s="267">
        <v>0</v>
      </c>
      <c r="P42" s="268">
        <f t="shared" si="0"/>
        <v>0</v>
      </c>
      <c r="Q42" s="268">
        <f>Table1[[#This Row],[MRC - Monthly Recurring Charge]]*60</f>
        <v>0</v>
      </c>
      <c r="R42" s="268">
        <f>Table1[[#This Row],[Total NRC]]+Table1[[#This Row],[Total MRC == '[60 months times  proposed MRC Charge (K)']]]</f>
        <v>0</v>
      </c>
      <c r="S42" s="92"/>
    </row>
    <row r="43" spans="1:19">
      <c r="A43" s="62"/>
      <c r="B43" s="55"/>
      <c r="C43" s="15" t="s">
        <v>36</v>
      </c>
      <c r="D43" s="15" t="s">
        <v>132</v>
      </c>
      <c r="E43" s="15" t="s">
        <v>133</v>
      </c>
      <c r="F43" s="16" t="s">
        <v>39</v>
      </c>
      <c r="G43" s="15" t="s">
        <v>134</v>
      </c>
      <c r="H43" s="15" t="s">
        <v>134</v>
      </c>
      <c r="I43" s="17" t="s">
        <v>39</v>
      </c>
      <c r="J43" s="18" t="s">
        <v>41</v>
      </c>
      <c r="K43" s="270">
        <v>0</v>
      </c>
      <c r="L43" s="270">
        <v>0</v>
      </c>
      <c r="M43" s="270">
        <v>0</v>
      </c>
      <c r="N43" s="270">
        <v>0</v>
      </c>
      <c r="O43" s="269">
        <v>0</v>
      </c>
      <c r="P43" s="268">
        <f t="shared" si="0"/>
        <v>0</v>
      </c>
      <c r="Q43" s="268">
        <f>Table1[[#This Row],[MRC - Monthly Recurring Charge]]*60</f>
        <v>0</v>
      </c>
      <c r="R43" s="268">
        <f>Table1[[#This Row],[Total NRC]]+Table1[[#This Row],[Total MRC == '[60 months times  proposed MRC Charge (K)']]]</f>
        <v>0</v>
      </c>
      <c r="S43" s="91"/>
    </row>
    <row r="44" spans="1:19" ht="24">
      <c r="A44" s="60"/>
      <c r="B44" s="54"/>
      <c r="C44" s="11" t="s">
        <v>36</v>
      </c>
      <c r="D44" s="11" t="s">
        <v>135</v>
      </c>
      <c r="E44" s="11" t="s">
        <v>136</v>
      </c>
      <c r="F44" s="12" t="s">
        <v>39</v>
      </c>
      <c r="G44" s="11" t="s">
        <v>137</v>
      </c>
      <c r="H44" s="11" t="s">
        <v>137</v>
      </c>
      <c r="I44" s="13" t="s">
        <v>39</v>
      </c>
      <c r="J44" s="21" t="s">
        <v>41</v>
      </c>
      <c r="K44" s="267">
        <v>0</v>
      </c>
      <c r="L44" s="267">
        <v>0</v>
      </c>
      <c r="M44" s="267">
        <v>0</v>
      </c>
      <c r="N44" s="267">
        <v>0</v>
      </c>
      <c r="O44" s="267">
        <v>0</v>
      </c>
      <c r="P44" s="268">
        <f t="shared" si="0"/>
        <v>0</v>
      </c>
      <c r="Q44" s="268">
        <f>Table1[[#This Row],[MRC - Monthly Recurring Charge]]*60</f>
        <v>0</v>
      </c>
      <c r="R44" s="268">
        <f>Table1[[#This Row],[Total NRC]]+Table1[[#This Row],[Total MRC == '[60 months times  proposed MRC Charge (K)']]]</f>
        <v>0</v>
      </c>
      <c r="S44" s="92"/>
    </row>
    <row r="45" spans="1:19" ht="24">
      <c r="A45" s="62"/>
      <c r="B45" s="55"/>
      <c r="C45" s="15" t="s">
        <v>36</v>
      </c>
      <c r="D45" s="15" t="s">
        <v>138</v>
      </c>
      <c r="E45" s="15" t="s">
        <v>139</v>
      </c>
      <c r="F45" s="16" t="s">
        <v>39</v>
      </c>
      <c r="G45" s="15" t="s">
        <v>140</v>
      </c>
      <c r="H45" s="15" t="s">
        <v>140</v>
      </c>
      <c r="I45" s="17" t="s">
        <v>39</v>
      </c>
      <c r="J45" s="18" t="s">
        <v>41</v>
      </c>
      <c r="K45" s="269">
        <v>0</v>
      </c>
      <c r="L45" s="269">
        <v>0</v>
      </c>
      <c r="M45" s="269">
        <v>0</v>
      </c>
      <c r="N45" s="269">
        <v>0</v>
      </c>
      <c r="O45" s="269">
        <v>0</v>
      </c>
      <c r="P45" s="268">
        <f t="shared" si="0"/>
        <v>0</v>
      </c>
      <c r="Q45" s="268">
        <f>Table1[[#This Row],[MRC - Monthly Recurring Charge]]*60</f>
        <v>0</v>
      </c>
      <c r="R45" s="268">
        <f>Table1[[#This Row],[Total NRC]]+Table1[[#This Row],[Total MRC == '[60 months times  proposed MRC Charge (K)']]]</f>
        <v>0</v>
      </c>
      <c r="S45" s="91"/>
    </row>
    <row r="46" spans="1:19">
      <c r="A46" s="58"/>
      <c r="B46" s="54"/>
      <c r="C46" s="11" t="s">
        <v>36</v>
      </c>
      <c r="D46" s="11" t="s">
        <v>141</v>
      </c>
      <c r="E46" s="11" t="s">
        <v>142</v>
      </c>
      <c r="F46" s="12" t="s">
        <v>39</v>
      </c>
      <c r="G46" s="11" t="s">
        <v>143</v>
      </c>
      <c r="H46" s="11" t="s">
        <v>143</v>
      </c>
      <c r="I46" s="13" t="s">
        <v>39</v>
      </c>
      <c r="J46" s="21" t="s">
        <v>41</v>
      </c>
      <c r="K46" s="266">
        <v>0</v>
      </c>
      <c r="L46" s="266">
        <v>0</v>
      </c>
      <c r="M46" s="266">
        <v>0</v>
      </c>
      <c r="N46" s="266">
        <v>0</v>
      </c>
      <c r="O46" s="267">
        <v>0</v>
      </c>
      <c r="P46" s="268">
        <f t="shared" si="0"/>
        <v>0</v>
      </c>
      <c r="Q46" s="268">
        <f>Table1[[#This Row],[MRC - Monthly Recurring Charge]]*60</f>
        <v>0</v>
      </c>
      <c r="R46" s="268">
        <f>Table1[[#This Row],[Total NRC]]+Table1[[#This Row],[Total MRC == '[60 months times  proposed MRC Charge (K)']]]</f>
        <v>0</v>
      </c>
      <c r="S46" s="90"/>
    </row>
    <row r="47" spans="1:19">
      <c r="A47" s="59"/>
      <c r="B47" s="55"/>
      <c r="C47" s="15" t="s">
        <v>36</v>
      </c>
      <c r="D47" s="15" t="s">
        <v>144</v>
      </c>
      <c r="E47" s="15" t="s">
        <v>145</v>
      </c>
      <c r="F47" s="16" t="s">
        <v>39</v>
      </c>
      <c r="G47" s="15" t="s">
        <v>146</v>
      </c>
      <c r="H47" s="15" t="s">
        <v>146</v>
      </c>
      <c r="I47" s="17" t="s">
        <v>39</v>
      </c>
      <c r="J47" s="18" t="s">
        <v>41</v>
      </c>
      <c r="K47" s="269">
        <v>0</v>
      </c>
      <c r="L47" s="269">
        <v>0</v>
      </c>
      <c r="M47" s="269">
        <v>0</v>
      </c>
      <c r="N47" s="269">
        <v>0</v>
      </c>
      <c r="O47" s="269">
        <v>0</v>
      </c>
      <c r="P47" s="268">
        <f t="shared" si="0"/>
        <v>0</v>
      </c>
      <c r="Q47" s="268">
        <f>Table1[[#This Row],[MRC - Monthly Recurring Charge]]*60</f>
        <v>0</v>
      </c>
      <c r="R47" s="268">
        <f>Table1[[#This Row],[Total NRC]]+Table1[[#This Row],[Total MRC == '[60 months times  proposed MRC Charge (K)']]]</f>
        <v>0</v>
      </c>
      <c r="S47" s="91"/>
    </row>
    <row r="48" spans="1:19">
      <c r="A48" s="64"/>
      <c r="B48" s="54"/>
      <c r="C48" s="11" t="s">
        <v>36</v>
      </c>
      <c r="D48" s="11" t="s">
        <v>147</v>
      </c>
      <c r="E48" s="11" t="s">
        <v>148</v>
      </c>
      <c r="F48" s="12" t="s">
        <v>39</v>
      </c>
      <c r="G48" s="11" t="s">
        <v>149</v>
      </c>
      <c r="H48" s="11" t="s">
        <v>149</v>
      </c>
      <c r="I48" s="13" t="s">
        <v>39</v>
      </c>
      <c r="J48" s="21" t="s">
        <v>41</v>
      </c>
      <c r="K48" s="267">
        <v>0</v>
      </c>
      <c r="L48" s="267">
        <v>0</v>
      </c>
      <c r="M48" s="267">
        <v>0</v>
      </c>
      <c r="N48" s="267">
        <v>0</v>
      </c>
      <c r="O48" s="267">
        <v>0</v>
      </c>
      <c r="P48" s="268">
        <f t="shared" si="0"/>
        <v>0</v>
      </c>
      <c r="Q48" s="268">
        <f>Table1[[#This Row],[MRC - Monthly Recurring Charge]]*60</f>
        <v>0</v>
      </c>
      <c r="R48" s="268">
        <f>Table1[[#This Row],[Total NRC]]+Table1[[#This Row],[Total MRC == '[60 months times  proposed MRC Charge (K)']]]</f>
        <v>0</v>
      </c>
      <c r="S48" s="92"/>
    </row>
    <row r="49" spans="1:19">
      <c r="A49" s="63"/>
      <c r="B49" s="55"/>
      <c r="C49" s="15" t="s">
        <v>36</v>
      </c>
      <c r="D49" s="15" t="s">
        <v>150</v>
      </c>
      <c r="E49" s="15" t="s">
        <v>148</v>
      </c>
      <c r="F49" s="16" t="s">
        <v>39</v>
      </c>
      <c r="G49" s="15" t="s">
        <v>151</v>
      </c>
      <c r="H49" s="15" t="s">
        <v>152</v>
      </c>
      <c r="I49" s="17" t="s">
        <v>39</v>
      </c>
      <c r="J49" s="18" t="s">
        <v>41</v>
      </c>
      <c r="K49" s="270">
        <v>0</v>
      </c>
      <c r="L49" s="270">
        <v>0</v>
      </c>
      <c r="M49" s="270">
        <v>0</v>
      </c>
      <c r="N49" s="270">
        <v>0</v>
      </c>
      <c r="O49" s="269">
        <v>0</v>
      </c>
      <c r="P49" s="268">
        <f t="shared" si="0"/>
        <v>0</v>
      </c>
      <c r="Q49" s="268">
        <f>Table1[[#This Row],[MRC - Monthly Recurring Charge]]*60</f>
        <v>0</v>
      </c>
      <c r="R49" s="268">
        <f>Table1[[#This Row],[Total NRC]]+Table1[[#This Row],[Total MRC == '[60 months times  proposed MRC Charge (K)']]]</f>
        <v>0</v>
      </c>
      <c r="S49" s="93"/>
    </row>
    <row r="50" spans="1:19">
      <c r="A50" s="66"/>
      <c r="B50" s="54"/>
      <c r="C50" s="11" t="s">
        <v>36</v>
      </c>
      <c r="D50" s="11" t="s">
        <v>153</v>
      </c>
      <c r="E50" s="11" t="s">
        <v>154</v>
      </c>
      <c r="F50" s="12" t="s">
        <v>39</v>
      </c>
      <c r="G50" s="11" t="s">
        <v>155</v>
      </c>
      <c r="H50" s="11" t="s">
        <v>155</v>
      </c>
      <c r="I50" s="13" t="s">
        <v>39</v>
      </c>
      <c r="J50" s="21" t="s">
        <v>41</v>
      </c>
      <c r="K50" s="267">
        <v>0</v>
      </c>
      <c r="L50" s="267">
        <v>0</v>
      </c>
      <c r="M50" s="267">
        <v>0</v>
      </c>
      <c r="N50" s="267">
        <v>0</v>
      </c>
      <c r="O50" s="267">
        <v>0</v>
      </c>
      <c r="P50" s="268">
        <f t="shared" si="0"/>
        <v>0</v>
      </c>
      <c r="Q50" s="268">
        <f>Table1[[#This Row],[MRC - Monthly Recurring Charge]]*60</f>
        <v>0</v>
      </c>
      <c r="R50" s="268">
        <f>Table1[[#This Row],[Total NRC]]+Table1[[#This Row],[Total MRC == '[60 months times  proposed MRC Charge (K)']]]</f>
        <v>0</v>
      </c>
      <c r="S50" s="90"/>
    </row>
    <row r="51" spans="1:19">
      <c r="A51" s="62"/>
      <c r="B51" s="55"/>
      <c r="C51" s="15" t="s">
        <v>36</v>
      </c>
      <c r="D51" s="15" t="s">
        <v>156</v>
      </c>
      <c r="E51" s="15" t="s">
        <v>157</v>
      </c>
      <c r="F51" s="16" t="s">
        <v>39</v>
      </c>
      <c r="G51" s="15" t="s">
        <v>158</v>
      </c>
      <c r="H51" s="15" t="s">
        <v>158</v>
      </c>
      <c r="I51" s="17" t="s">
        <v>39</v>
      </c>
      <c r="J51" s="18" t="s">
        <v>41</v>
      </c>
      <c r="K51" s="269">
        <v>0</v>
      </c>
      <c r="L51" s="269">
        <v>0</v>
      </c>
      <c r="M51" s="269">
        <v>0</v>
      </c>
      <c r="N51" s="269">
        <v>0</v>
      </c>
      <c r="O51" s="269">
        <v>0</v>
      </c>
      <c r="P51" s="268">
        <f t="shared" si="0"/>
        <v>0</v>
      </c>
      <c r="Q51" s="268">
        <f>Table1[[#This Row],[MRC - Monthly Recurring Charge]]*60</f>
        <v>0</v>
      </c>
      <c r="R51" s="268">
        <f>Table1[[#This Row],[Total NRC]]+Table1[[#This Row],[Total MRC == '[60 months times  proposed MRC Charge (K)']]]</f>
        <v>0</v>
      </c>
      <c r="S51" s="91"/>
    </row>
    <row r="52" spans="1:19">
      <c r="A52" s="60"/>
      <c r="B52" s="54"/>
      <c r="C52" s="11" t="s">
        <v>36</v>
      </c>
      <c r="D52" s="11" t="s">
        <v>159</v>
      </c>
      <c r="E52" s="11" t="s">
        <v>160</v>
      </c>
      <c r="F52" s="12" t="s">
        <v>39</v>
      </c>
      <c r="G52" s="11" t="s">
        <v>161</v>
      </c>
      <c r="H52" s="11" t="s">
        <v>161</v>
      </c>
      <c r="I52" s="13" t="s">
        <v>39</v>
      </c>
      <c r="J52" s="21" t="s">
        <v>41</v>
      </c>
      <c r="K52" s="266">
        <v>0</v>
      </c>
      <c r="L52" s="266">
        <v>0</v>
      </c>
      <c r="M52" s="266">
        <v>0</v>
      </c>
      <c r="N52" s="266">
        <v>0</v>
      </c>
      <c r="O52" s="267">
        <v>0</v>
      </c>
      <c r="P52" s="268">
        <f t="shared" si="0"/>
        <v>0</v>
      </c>
      <c r="Q52" s="268">
        <f>Table1[[#This Row],[MRC - Monthly Recurring Charge]]*60</f>
        <v>0</v>
      </c>
      <c r="R52" s="268">
        <f>Table1[[#This Row],[Total NRC]]+Table1[[#This Row],[Total MRC == '[60 months times  proposed MRC Charge (K)']]]</f>
        <v>0</v>
      </c>
      <c r="S52" s="92"/>
    </row>
    <row r="53" spans="1:19">
      <c r="A53" s="62"/>
      <c r="B53" s="55"/>
      <c r="C53" s="15" t="s">
        <v>36</v>
      </c>
      <c r="D53" s="15" t="s">
        <v>162</v>
      </c>
      <c r="E53" s="15" t="s">
        <v>163</v>
      </c>
      <c r="F53" s="16" t="s">
        <v>39</v>
      </c>
      <c r="G53" s="15" t="s">
        <v>164</v>
      </c>
      <c r="H53" s="15" t="s">
        <v>164</v>
      </c>
      <c r="I53" s="17" t="s">
        <v>39</v>
      </c>
      <c r="J53" s="18" t="s">
        <v>41</v>
      </c>
      <c r="K53" s="269">
        <v>0</v>
      </c>
      <c r="L53" s="269">
        <v>0</v>
      </c>
      <c r="M53" s="269">
        <v>0</v>
      </c>
      <c r="N53" s="269">
        <v>0</v>
      </c>
      <c r="O53" s="269">
        <v>0</v>
      </c>
      <c r="P53" s="268">
        <f t="shared" si="0"/>
        <v>0</v>
      </c>
      <c r="Q53" s="268">
        <f>Table1[[#This Row],[MRC - Monthly Recurring Charge]]*60</f>
        <v>0</v>
      </c>
      <c r="R53" s="268">
        <f>Table1[[#This Row],[Total NRC]]+Table1[[#This Row],[Total MRC == '[60 months times  proposed MRC Charge (K)']]]</f>
        <v>0</v>
      </c>
      <c r="S53" s="91"/>
    </row>
    <row r="54" spans="1:19">
      <c r="A54" s="60"/>
      <c r="B54" s="54"/>
      <c r="C54" s="11" t="s">
        <v>36</v>
      </c>
      <c r="D54" s="11" t="s">
        <v>165</v>
      </c>
      <c r="E54" s="11" t="s">
        <v>166</v>
      </c>
      <c r="F54" s="12" t="s">
        <v>39</v>
      </c>
      <c r="G54" s="11" t="s">
        <v>167</v>
      </c>
      <c r="H54" s="11" t="s">
        <v>167</v>
      </c>
      <c r="I54" s="13" t="s">
        <v>39</v>
      </c>
      <c r="J54" s="21" t="s">
        <v>41</v>
      </c>
      <c r="K54" s="267">
        <v>0</v>
      </c>
      <c r="L54" s="267">
        <v>0</v>
      </c>
      <c r="M54" s="267">
        <v>0</v>
      </c>
      <c r="N54" s="267">
        <v>0</v>
      </c>
      <c r="O54" s="267">
        <v>0</v>
      </c>
      <c r="P54" s="268">
        <f t="shared" si="0"/>
        <v>0</v>
      </c>
      <c r="Q54" s="268">
        <f>Table1[[#This Row],[MRC - Monthly Recurring Charge]]*60</f>
        <v>0</v>
      </c>
      <c r="R54" s="268">
        <f>Table1[[#This Row],[Total NRC]]+Table1[[#This Row],[Total MRC == '[60 months times  proposed MRC Charge (K)']]]</f>
        <v>0</v>
      </c>
      <c r="S54" s="92"/>
    </row>
    <row r="55" spans="1:19">
      <c r="A55" s="59"/>
      <c r="B55" s="55"/>
      <c r="C55" s="15" t="s">
        <v>36</v>
      </c>
      <c r="D55" s="15" t="s">
        <v>168</v>
      </c>
      <c r="E55" s="15" t="s">
        <v>169</v>
      </c>
      <c r="F55" s="16" t="s">
        <v>39</v>
      </c>
      <c r="G55" s="15" t="s">
        <v>170</v>
      </c>
      <c r="H55" s="15" t="s">
        <v>171</v>
      </c>
      <c r="I55" s="17" t="s">
        <v>39</v>
      </c>
      <c r="J55" s="18" t="s">
        <v>41</v>
      </c>
      <c r="K55" s="270">
        <v>0</v>
      </c>
      <c r="L55" s="270">
        <v>0</v>
      </c>
      <c r="M55" s="270">
        <v>0</v>
      </c>
      <c r="N55" s="270">
        <v>0</v>
      </c>
      <c r="O55" s="269">
        <v>0</v>
      </c>
      <c r="P55" s="268">
        <f t="shared" si="0"/>
        <v>0</v>
      </c>
      <c r="Q55" s="268">
        <f>Table1[[#This Row],[MRC - Monthly Recurring Charge]]*60</f>
        <v>0</v>
      </c>
      <c r="R55" s="268">
        <f>Table1[[#This Row],[Total NRC]]+Table1[[#This Row],[Total MRC == '[60 months times  proposed MRC Charge (K)']]]</f>
        <v>0</v>
      </c>
      <c r="S55" s="91"/>
    </row>
    <row r="56" spans="1:19">
      <c r="A56" s="66"/>
      <c r="B56" s="54"/>
      <c r="C56" s="11" t="s">
        <v>36</v>
      </c>
      <c r="D56" s="11" t="s">
        <v>172</v>
      </c>
      <c r="E56" s="11" t="s">
        <v>173</v>
      </c>
      <c r="F56" s="12" t="s">
        <v>39</v>
      </c>
      <c r="G56" s="11" t="s">
        <v>174</v>
      </c>
      <c r="H56" s="11" t="s">
        <v>174</v>
      </c>
      <c r="I56" s="13" t="s">
        <v>39</v>
      </c>
      <c r="J56" s="21" t="s">
        <v>41</v>
      </c>
      <c r="K56" s="267">
        <v>0</v>
      </c>
      <c r="L56" s="267">
        <v>0</v>
      </c>
      <c r="M56" s="267">
        <v>0</v>
      </c>
      <c r="N56" s="267">
        <v>0</v>
      </c>
      <c r="O56" s="267">
        <v>0</v>
      </c>
      <c r="P56" s="268">
        <f t="shared" si="0"/>
        <v>0</v>
      </c>
      <c r="Q56" s="268">
        <f>Table1[[#This Row],[MRC - Monthly Recurring Charge]]*60</f>
        <v>0</v>
      </c>
      <c r="R56" s="268">
        <f>Table1[[#This Row],[Total NRC]]+Table1[[#This Row],[Total MRC == '[60 months times  proposed MRC Charge (K)']]]</f>
        <v>0</v>
      </c>
      <c r="S56" s="90"/>
    </row>
    <row r="57" spans="1:19">
      <c r="A57" s="62"/>
      <c r="B57" s="55"/>
      <c r="C57" s="15" t="s">
        <v>36</v>
      </c>
      <c r="D57" s="15" t="s">
        <v>175</v>
      </c>
      <c r="E57" s="15" t="s">
        <v>176</v>
      </c>
      <c r="F57" s="16" t="s">
        <v>39</v>
      </c>
      <c r="G57" s="15" t="s">
        <v>177</v>
      </c>
      <c r="H57" s="15" t="s">
        <v>177</v>
      </c>
      <c r="I57" s="17" t="s">
        <v>39</v>
      </c>
      <c r="J57" s="18" t="s">
        <v>41</v>
      </c>
      <c r="K57" s="269">
        <v>0</v>
      </c>
      <c r="L57" s="269">
        <v>0</v>
      </c>
      <c r="M57" s="269">
        <v>0</v>
      </c>
      <c r="N57" s="269">
        <v>0</v>
      </c>
      <c r="O57" s="269">
        <v>0</v>
      </c>
      <c r="P57" s="268">
        <f t="shared" si="0"/>
        <v>0</v>
      </c>
      <c r="Q57" s="268">
        <f>Table1[[#This Row],[MRC - Monthly Recurring Charge]]*60</f>
        <v>0</v>
      </c>
      <c r="R57" s="268">
        <f>Table1[[#This Row],[Total NRC]]+Table1[[#This Row],[Total MRC == '[60 months times  proposed MRC Charge (K)']]]</f>
        <v>0</v>
      </c>
      <c r="S57" s="91"/>
    </row>
    <row r="58" spans="1:19">
      <c r="A58" s="60"/>
      <c r="B58" s="54"/>
      <c r="C58" s="11" t="s">
        <v>36</v>
      </c>
      <c r="D58" s="11" t="s">
        <v>178</v>
      </c>
      <c r="E58" s="11" t="s">
        <v>179</v>
      </c>
      <c r="F58" s="12" t="s">
        <v>39</v>
      </c>
      <c r="G58" s="11" t="s">
        <v>180</v>
      </c>
      <c r="H58" s="11" t="s">
        <v>180</v>
      </c>
      <c r="I58" s="13" t="s">
        <v>39</v>
      </c>
      <c r="J58" s="21" t="s">
        <v>41</v>
      </c>
      <c r="K58" s="266">
        <v>0</v>
      </c>
      <c r="L58" s="266">
        <v>0</v>
      </c>
      <c r="M58" s="266">
        <v>0</v>
      </c>
      <c r="N58" s="266">
        <v>0</v>
      </c>
      <c r="O58" s="267">
        <v>0</v>
      </c>
      <c r="P58" s="268">
        <f t="shared" si="0"/>
        <v>0</v>
      </c>
      <c r="Q58" s="268">
        <f>Table1[[#This Row],[MRC - Monthly Recurring Charge]]*60</f>
        <v>0</v>
      </c>
      <c r="R58" s="268">
        <f>Table1[[#This Row],[Total NRC]]+Table1[[#This Row],[Total MRC == '[60 months times  proposed MRC Charge (K)']]]</f>
        <v>0</v>
      </c>
      <c r="S58" s="92"/>
    </row>
    <row r="59" spans="1:19" ht="24">
      <c r="A59" s="62"/>
      <c r="B59" s="55"/>
      <c r="C59" s="15" t="s">
        <v>36</v>
      </c>
      <c r="D59" s="15" t="s">
        <v>181</v>
      </c>
      <c r="E59" s="15" t="s">
        <v>182</v>
      </c>
      <c r="F59" s="16" t="s">
        <v>39</v>
      </c>
      <c r="G59" s="15" t="s">
        <v>183</v>
      </c>
      <c r="H59" s="15" t="s">
        <v>183</v>
      </c>
      <c r="I59" s="17" t="s">
        <v>39</v>
      </c>
      <c r="J59" s="18" t="s">
        <v>41</v>
      </c>
      <c r="K59" s="269">
        <v>0</v>
      </c>
      <c r="L59" s="269">
        <v>0</v>
      </c>
      <c r="M59" s="269">
        <v>0</v>
      </c>
      <c r="N59" s="269">
        <v>0</v>
      </c>
      <c r="O59" s="269">
        <v>0</v>
      </c>
      <c r="P59" s="268">
        <f t="shared" si="0"/>
        <v>0</v>
      </c>
      <c r="Q59" s="268">
        <f>Table1[[#This Row],[MRC - Monthly Recurring Charge]]*60</f>
        <v>0</v>
      </c>
      <c r="R59" s="268">
        <f>Table1[[#This Row],[Total NRC]]+Table1[[#This Row],[Total MRC == '[60 months times  proposed MRC Charge (K)']]]</f>
        <v>0</v>
      </c>
      <c r="S59" s="91"/>
    </row>
    <row r="60" spans="1:19">
      <c r="A60" s="60"/>
      <c r="B60" s="54"/>
      <c r="C60" s="11" t="s">
        <v>36</v>
      </c>
      <c r="D60" s="11" t="s">
        <v>184</v>
      </c>
      <c r="E60" s="11" t="s">
        <v>185</v>
      </c>
      <c r="F60" s="12" t="s">
        <v>39</v>
      </c>
      <c r="G60" s="11" t="s">
        <v>186</v>
      </c>
      <c r="H60" s="11" t="s">
        <v>186</v>
      </c>
      <c r="I60" s="13" t="s">
        <v>39</v>
      </c>
      <c r="J60" s="21" t="s">
        <v>41</v>
      </c>
      <c r="K60" s="267">
        <v>0</v>
      </c>
      <c r="L60" s="267">
        <v>0</v>
      </c>
      <c r="M60" s="267">
        <v>0</v>
      </c>
      <c r="N60" s="267">
        <v>0</v>
      </c>
      <c r="O60" s="267">
        <v>0</v>
      </c>
      <c r="P60" s="268">
        <f t="shared" si="0"/>
        <v>0</v>
      </c>
      <c r="Q60" s="268">
        <f>Table1[[#This Row],[MRC - Monthly Recurring Charge]]*60</f>
        <v>0</v>
      </c>
      <c r="R60" s="268">
        <f>Table1[[#This Row],[Total NRC]]+Table1[[#This Row],[Total MRC == '[60 months times  proposed MRC Charge (K)']]]</f>
        <v>0</v>
      </c>
      <c r="S60" s="92"/>
    </row>
    <row r="61" spans="1:19">
      <c r="A61" s="62"/>
      <c r="B61" s="55"/>
      <c r="C61" s="15" t="s">
        <v>36</v>
      </c>
      <c r="D61" s="15" t="s">
        <v>187</v>
      </c>
      <c r="E61" s="15" t="s">
        <v>188</v>
      </c>
      <c r="F61" s="16" t="s">
        <v>39</v>
      </c>
      <c r="G61" s="15" t="s">
        <v>189</v>
      </c>
      <c r="H61" s="15" t="s">
        <v>189</v>
      </c>
      <c r="I61" s="17" t="s">
        <v>39</v>
      </c>
      <c r="J61" s="18" t="s">
        <v>41</v>
      </c>
      <c r="K61" s="270">
        <v>0</v>
      </c>
      <c r="L61" s="270">
        <v>0</v>
      </c>
      <c r="M61" s="270">
        <v>0</v>
      </c>
      <c r="N61" s="270">
        <v>0</v>
      </c>
      <c r="O61" s="269">
        <v>0</v>
      </c>
      <c r="P61" s="268">
        <f t="shared" si="0"/>
        <v>0</v>
      </c>
      <c r="Q61" s="268">
        <f>Table1[[#This Row],[MRC - Monthly Recurring Charge]]*60</f>
        <v>0</v>
      </c>
      <c r="R61" s="268">
        <f>Table1[[#This Row],[Total NRC]]+Table1[[#This Row],[Total MRC == '[60 months times  proposed MRC Charge (K)']]]</f>
        <v>0</v>
      </c>
      <c r="S61" s="91"/>
    </row>
    <row r="62" spans="1:19">
      <c r="A62" s="60"/>
      <c r="B62" s="54"/>
      <c r="C62" s="11" t="s">
        <v>36</v>
      </c>
      <c r="D62" s="11" t="s">
        <v>190</v>
      </c>
      <c r="E62" s="11" t="s">
        <v>191</v>
      </c>
      <c r="F62" s="12" t="s">
        <v>39</v>
      </c>
      <c r="G62" s="11" t="s">
        <v>192</v>
      </c>
      <c r="H62" s="11" t="s">
        <v>192</v>
      </c>
      <c r="I62" s="13" t="s">
        <v>39</v>
      </c>
      <c r="J62" s="21" t="s">
        <v>41</v>
      </c>
      <c r="K62" s="267">
        <v>0</v>
      </c>
      <c r="L62" s="267">
        <v>0</v>
      </c>
      <c r="M62" s="267">
        <v>0</v>
      </c>
      <c r="N62" s="267">
        <v>0</v>
      </c>
      <c r="O62" s="267">
        <v>0</v>
      </c>
      <c r="P62" s="268">
        <f t="shared" si="0"/>
        <v>0</v>
      </c>
      <c r="Q62" s="268">
        <f>Table1[[#This Row],[MRC - Monthly Recurring Charge]]*60</f>
        <v>0</v>
      </c>
      <c r="R62" s="268">
        <f>Table1[[#This Row],[Total NRC]]+Table1[[#This Row],[Total MRC == '[60 months times  proposed MRC Charge (K)']]]</f>
        <v>0</v>
      </c>
      <c r="S62" s="92"/>
    </row>
    <row r="63" spans="1:19">
      <c r="A63" s="62"/>
      <c r="B63" s="55"/>
      <c r="C63" s="15" t="s">
        <v>36</v>
      </c>
      <c r="D63" s="15" t="s">
        <v>193</v>
      </c>
      <c r="E63" s="15" t="s">
        <v>194</v>
      </c>
      <c r="F63" s="16" t="s">
        <v>39</v>
      </c>
      <c r="G63" s="15" t="s">
        <v>195</v>
      </c>
      <c r="H63" s="15" t="s">
        <v>195</v>
      </c>
      <c r="I63" s="17" t="s">
        <v>39</v>
      </c>
      <c r="J63" s="18" t="s">
        <v>41</v>
      </c>
      <c r="K63" s="269">
        <v>0</v>
      </c>
      <c r="L63" s="269">
        <v>0</v>
      </c>
      <c r="M63" s="269">
        <v>0</v>
      </c>
      <c r="N63" s="269">
        <v>0</v>
      </c>
      <c r="O63" s="269">
        <v>0</v>
      </c>
      <c r="P63" s="268">
        <f t="shared" si="0"/>
        <v>0</v>
      </c>
      <c r="Q63" s="268">
        <f>Table1[[#This Row],[MRC - Monthly Recurring Charge]]*60</f>
        <v>0</v>
      </c>
      <c r="R63" s="268">
        <f>Table1[[#This Row],[Total NRC]]+Table1[[#This Row],[Total MRC == '[60 months times  proposed MRC Charge (K)']]]</f>
        <v>0</v>
      </c>
      <c r="S63" s="91"/>
    </row>
    <row r="64" spans="1:19">
      <c r="A64" s="66"/>
      <c r="B64" s="54"/>
      <c r="C64" s="11" t="s">
        <v>36</v>
      </c>
      <c r="D64" s="11" t="s">
        <v>196</v>
      </c>
      <c r="E64" s="11" t="s">
        <v>197</v>
      </c>
      <c r="F64" s="12" t="s">
        <v>39</v>
      </c>
      <c r="G64" s="11" t="s">
        <v>198</v>
      </c>
      <c r="H64" s="11" t="s">
        <v>198</v>
      </c>
      <c r="I64" s="13" t="s">
        <v>39</v>
      </c>
      <c r="J64" s="21" t="s">
        <v>41</v>
      </c>
      <c r="K64" s="266">
        <v>0</v>
      </c>
      <c r="L64" s="266">
        <v>0</v>
      </c>
      <c r="M64" s="266">
        <v>0</v>
      </c>
      <c r="N64" s="266">
        <v>0</v>
      </c>
      <c r="O64" s="267">
        <v>0</v>
      </c>
      <c r="P64" s="268">
        <f t="shared" si="0"/>
        <v>0</v>
      </c>
      <c r="Q64" s="268">
        <f>Table1[[#This Row],[MRC - Monthly Recurring Charge]]*60</f>
        <v>0</v>
      </c>
      <c r="R64" s="268">
        <f>Table1[[#This Row],[Total NRC]]+Table1[[#This Row],[Total MRC == '[60 months times  proposed MRC Charge (K)']]]</f>
        <v>0</v>
      </c>
      <c r="S64" s="90"/>
    </row>
    <row r="65" spans="1:19" ht="24">
      <c r="A65" s="59"/>
      <c r="B65" s="55"/>
      <c r="C65" s="15" t="s">
        <v>36</v>
      </c>
      <c r="D65" s="15" t="s">
        <v>199</v>
      </c>
      <c r="E65" s="15" t="s">
        <v>200</v>
      </c>
      <c r="F65" s="16" t="s">
        <v>39</v>
      </c>
      <c r="G65" s="15" t="s">
        <v>201</v>
      </c>
      <c r="H65" s="15" t="s">
        <v>201</v>
      </c>
      <c r="I65" s="17" t="s">
        <v>39</v>
      </c>
      <c r="J65" s="18" t="s">
        <v>41</v>
      </c>
      <c r="K65" s="269">
        <v>0</v>
      </c>
      <c r="L65" s="269">
        <v>0</v>
      </c>
      <c r="M65" s="269">
        <v>0</v>
      </c>
      <c r="N65" s="269">
        <v>0</v>
      </c>
      <c r="O65" s="269">
        <v>0</v>
      </c>
      <c r="P65" s="268">
        <f t="shared" si="0"/>
        <v>0</v>
      </c>
      <c r="Q65" s="268">
        <f>Table1[[#This Row],[MRC - Monthly Recurring Charge]]*60</f>
        <v>0</v>
      </c>
      <c r="R65" s="268">
        <f>Table1[[#This Row],[Total NRC]]+Table1[[#This Row],[Total MRC == '[60 months times  proposed MRC Charge (K)']]]</f>
        <v>0</v>
      </c>
      <c r="S65" s="91"/>
    </row>
    <row r="66" spans="1:19">
      <c r="A66" s="60"/>
      <c r="B66" s="54"/>
      <c r="C66" s="11" t="s">
        <v>36</v>
      </c>
      <c r="D66" s="11" t="s">
        <v>202</v>
      </c>
      <c r="E66" s="11" t="s">
        <v>203</v>
      </c>
      <c r="F66" s="12" t="s">
        <v>39</v>
      </c>
      <c r="G66" s="11" t="s">
        <v>204</v>
      </c>
      <c r="H66" s="11" t="s">
        <v>204</v>
      </c>
      <c r="I66" s="13" t="s">
        <v>39</v>
      </c>
      <c r="J66" s="21" t="s">
        <v>41</v>
      </c>
      <c r="K66" s="267">
        <v>0</v>
      </c>
      <c r="L66" s="267">
        <v>0</v>
      </c>
      <c r="M66" s="267">
        <v>0</v>
      </c>
      <c r="N66" s="267">
        <v>0</v>
      </c>
      <c r="O66" s="267">
        <v>0</v>
      </c>
      <c r="P66" s="268">
        <f t="shared" si="0"/>
        <v>0</v>
      </c>
      <c r="Q66" s="268">
        <f>Table1[[#This Row],[MRC - Monthly Recurring Charge]]*60</f>
        <v>0</v>
      </c>
      <c r="R66" s="268">
        <f>Table1[[#This Row],[Total NRC]]+Table1[[#This Row],[Total MRC == '[60 months times  proposed MRC Charge (K)']]]</f>
        <v>0</v>
      </c>
      <c r="S66" s="92"/>
    </row>
    <row r="67" spans="1:19">
      <c r="A67" s="62"/>
      <c r="B67" s="55"/>
      <c r="C67" s="15" t="s">
        <v>36</v>
      </c>
      <c r="D67" s="15" t="s">
        <v>205</v>
      </c>
      <c r="E67" s="15" t="s">
        <v>206</v>
      </c>
      <c r="F67" s="16" t="s">
        <v>39</v>
      </c>
      <c r="G67" s="15" t="s">
        <v>207</v>
      </c>
      <c r="H67" s="15" t="s">
        <v>207</v>
      </c>
      <c r="I67" s="17" t="s">
        <v>39</v>
      </c>
      <c r="J67" s="18" t="s">
        <v>41</v>
      </c>
      <c r="K67" s="270">
        <v>0</v>
      </c>
      <c r="L67" s="270">
        <v>0</v>
      </c>
      <c r="M67" s="270">
        <v>0</v>
      </c>
      <c r="N67" s="270">
        <v>0</v>
      </c>
      <c r="O67" s="269">
        <v>0</v>
      </c>
      <c r="P67" s="268">
        <f t="shared" si="0"/>
        <v>0</v>
      </c>
      <c r="Q67" s="268">
        <f>Table1[[#This Row],[MRC - Monthly Recurring Charge]]*60</f>
        <v>0</v>
      </c>
      <c r="R67" s="268">
        <f>Table1[[#This Row],[Total NRC]]+Table1[[#This Row],[Total MRC == '[60 months times  proposed MRC Charge (K)']]]</f>
        <v>0</v>
      </c>
      <c r="S67" s="91"/>
    </row>
    <row r="68" spans="1:19">
      <c r="A68" s="64"/>
      <c r="B68" s="54"/>
      <c r="C68" s="11" t="s">
        <v>36</v>
      </c>
      <c r="D68" s="11" t="s">
        <v>208</v>
      </c>
      <c r="E68" s="11" t="s">
        <v>209</v>
      </c>
      <c r="F68" s="12" t="s">
        <v>39</v>
      </c>
      <c r="G68" s="11" t="s">
        <v>210</v>
      </c>
      <c r="H68" s="11" t="s">
        <v>210</v>
      </c>
      <c r="I68" s="13" t="s">
        <v>39</v>
      </c>
      <c r="J68" s="21" t="s">
        <v>41</v>
      </c>
      <c r="K68" s="267">
        <v>0</v>
      </c>
      <c r="L68" s="267">
        <v>0</v>
      </c>
      <c r="M68" s="267">
        <v>0</v>
      </c>
      <c r="N68" s="267">
        <v>0</v>
      </c>
      <c r="O68" s="267">
        <v>0</v>
      </c>
      <c r="P68" s="268">
        <f t="shared" si="0"/>
        <v>0</v>
      </c>
      <c r="Q68" s="268">
        <f>Table1[[#This Row],[MRC - Monthly Recurring Charge]]*60</f>
        <v>0</v>
      </c>
      <c r="R68" s="268">
        <f>Table1[[#This Row],[Total NRC]]+Table1[[#This Row],[Total MRC == '[60 months times  proposed MRC Charge (K)']]]</f>
        <v>0</v>
      </c>
      <c r="S68" s="92"/>
    </row>
    <row r="69" spans="1:19">
      <c r="A69" s="62"/>
      <c r="B69" s="55"/>
      <c r="C69" s="15" t="s">
        <v>36</v>
      </c>
      <c r="D69" s="15" t="s">
        <v>211</v>
      </c>
      <c r="E69" s="15" t="s">
        <v>212</v>
      </c>
      <c r="F69" s="16" t="s">
        <v>39</v>
      </c>
      <c r="G69" s="15" t="s">
        <v>213</v>
      </c>
      <c r="H69" s="15" t="s">
        <v>213</v>
      </c>
      <c r="I69" s="17" t="s">
        <v>39</v>
      </c>
      <c r="J69" s="18" t="s">
        <v>41</v>
      </c>
      <c r="K69" s="269">
        <v>0</v>
      </c>
      <c r="L69" s="269">
        <v>0</v>
      </c>
      <c r="M69" s="269">
        <v>0</v>
      </c>
      <c r="N69" s="269">
        <v>0</v>
      </c>
      <c r="O69" s="269">
        <v>0</v>
      </c>
      <c r="P69" s="268">
        <f t="shared" si="0"/>
        <v>0</v>
      </c>
      <c r="Q69" s="268">
        <f>Table1[[#This Row],[MRC - Monthly Recurring Charge]]*60</f>
        <v>0</v>
      </c>
      <c r="R69" s="268">
        <f>Table1[[#This Row],[Total NRC]]+Table1[[#This Row],[Total MRC == '[60 months times  proposed MRC Charge (K)']]]</f>
        <v>0</v>
      </c>
      <c r="S69" s="91"/>
    </row>
    <row r="70" spans="1:19">
      <c r="A70" s="66"/>
      <c r="B70" s="54"/>
      <c r="C70" s="11" t="s">
        <v>36</v>
      </c>
      <c r="D70" s="11" t="s">
        <v>214</v>
      </c>
      <c r="E70" s="11" t="s">
        <v>215</v>
      </c>
      <c r="F70" s="12" t="s">
        <v>39</v>
      </c>
      <c r="G70" s="11" t="s">
        <v>216</v>
      </c>
      <c r="H70" s="11" t="s">
        <v>216</v>
      </c>
      <c r="I70" s="13" t="s">
        <v>39</v>
      </c>
      <c r="J70" s="21" t="s">
        <v>41</v>
      </c>
      <c r="K70" s="266">
        <v>0</v>
      </c>
      <c r="L70" s="266">
        <v>0</v>
      </c>
      <c r="M70" s="266">
        <v>0</v>
      </c>
      <c r="N70" s="266">
        <v>0</v>
      </c>
      <c r="O70" s="267">
        <v>0</v>
      </c>
      <c r="P70" s="268">
        <f t="shared" si="0"/>
        <v>0</v>
      </c>
      <c r="Q70" s="268">
        <f>Table1[[#This Row],[MRC - Monthly Recurring Charge]]*60</f>
        <v>0</v>
      </c>
      <c r="R70" s="268">
        <f>Table1[[#This Row],[Total NRC]]+Table1[[#This Row],[Total MRC == '[60 months times  proposed MRC Charge (K)']]]</f>
        <v>0</v>
      </c>
      <c r="S70" s="90"/>
    </row>
    <row r="71" spans="1:19" ht="24">
      <c r="A71" s="63"/>
      <c r="B71" s="55"/>
      <c r="C71" s="15" t="s">
        <v>36</v>
      </c>
      <c r="D71" s="15" t="s">
        <v>217</v>
      </c>
      <c r="E71" s="23" t="s">
        <v>218</v>
      </c>
      <c r="F71" s="16" t="s">
        <v>36</v>
      </c>
      <c r="G71" s="15" t="s">
        <v>219</v>
      </c>
      <c r="H71" s="15" t="s">
        <v>220</v>
      </c>
      <c r="I71" s="17" t="s">
        <v>22</v>
      </c>
      <c r="J71" s="18" t="s">
        <v>41</v>
      </c>
      <c r="K71" s="269">
        <v>0</v>
      </c>
      <c r="L71" s="269">
        <v>0</v>
      </c>
      <c r="M71" s="269">
        <v>0</v>
      </c>
      <c r="N71" s="269">
        <v>0</v>
      </c>
      <c r="O71" s="269">
        <v>0</v>
      </c>
      <c r="P71" s="268">
        <f t="shared" si="0"/>
        <v>0</v>
      </c>
      <c r="Q71" s="268">
        <f>Table1[[#This Row],[MRC - Monthly Recurring Charge]]*60</f>
        <v>0</v>
      </c>
      <c r="R71" s="268">
        <f>Table1[[#This Row],[Total NRC]]+Table1[[#This Row],[Total MRC == '[60 months times  proposed MRC Charge (K)']]]</f>
        <v>0</v>
      </c>
      <c r="S71" s="93"/>
    </row>
    <row r="72" spans="1:19">
      <c r="A72" s="65"/>
      <c r="B72" s="54"/>
      <c r="C72" s="11" t="s">
        <v>36</v>
      </c>
      <c r="D72" s="11" t="s">
        <v>221</v>
      </c>
      <c r="E72" s="11" t="s">
        <v>222</v>
      </c>
      <c r="F72" s="12" t="s">
        <v>39</v>
      </c>
      <c r="G72" s="11" t="s">
        <v>223</v>
      </c>
      <c r="H72" s="11" t="s">
        <v>224</v>
      </c>
      <c r="I72" s="13" t="s">
        <v>39</v>
      </c>
      <c r="J72" s="21" t="s">
        <v>41</v>
      </c>
      <c r="K72" s="267">
        <v>0</v>
      </c>
      <c r="L72" s="267">
        <v>0</v>
      </c>
      <c r="M72" s="267">
        <v>0</v>
      </c>
      <c r="N72" s="267">
        <v>0</v>
      </c>
      <c r="O72" s="267">
        <v>0</v>
      </c>
      <c r="P72" s="268">
        <f t="shared" si="0"/>
        <v>0</v>
      </c>
      <c r="Q72" s="268">
        <f>Table1[[#This Row],[MRC - Monthly Recurring Charge]]*60</f>
        <v>0</v>
      </c>
      <c r="R72" s="268">
        <f>Table1[[#This Row],[Total NRC]]+Table1[[#This Row],[Total MRC == '[60 months times  proposed MRC Charge (K)']]]</f>
        <v>0</v>
      </c>
      <c r="S72" s="90"/>
    </row>
    <row r="73" spans="1:19">
      <c r="A73" s="62"/>
      <c r="B73" s="55"/>
      <c r="C73" s="15" t="s">
        <v>36</v>
      </c>
      <c r="D73" s="15" t="s">
        <v>225</v>
      </c>
      <c r="E73" s="15" t="s">
        <v>226</v>
      </c>
      <c r="F73" s="16" t="s">
        <v>39</v>
      </c>
      <c r="G73" s="15" t="s">
        <v>227</v>
      </c>
      <c r="H73" s="15" t="s">
        <v>227</v>
      </c>
      <c r="I73" s="17" t="s">
        <v>39</v>
      </c>
      <c r="J73" s="18" t="s">
        <v>41</v>
      </c>
      <c r="K73" s="270">
        <v>0</v>
      </c>
      <c r="L73" s="270">
        <v>0</v>
      </c>
      <c r="M73" s="270">
        <v>0</v>
      </c>
      <c r="N73" s="270">
        <v>0</v>
      </c>
      <c r="O73" s="269">
        <v>0</v>
      </c>
      <c r="P73" s="268">
        <f t="shared" si="0"/>
        <v>0</v>
      </c>
      <c r="Q73" s="268">
        <f>Table1[[#This Row],[MRC - Monthly Recurring Charge]]*60</f>
        <v>0</v>
      </c>
      <c r="R73" s="268">
        <f>Table1[[#This Row],[Total NRC]]+Table1[[#This Row],[Total MRC == '[60 months times  proposed MRC Charge (K)']]]</f>
        <v>0</v>
      </c>
      <c r="S73" s="91"/>
    </row>
    <row r="74" spans="1:19">
      <c r="A74" s="65"/>
      <c r="B74" s="54"/>
      <c r="C74" s="11" t="s">
        <v>36</v>
      </c>
      <c r="D74" s="11" t="s">
        <v>228</v>
      </c>
      <c r="E74" s="11" t="s">
        <v>229</v>
      </c>
      <c r="F74" s="12" t="s">
        <v>39</v>
      </c>
      <c r="G74" s="11" t="s">
        <v>230</v>
      </c>
      <c r="H74" s="11" t="s">
        <v>230</v>
      </c>
      <c r="I74" s="13" t="s">
        <v>39</v>
      </c>
      <c r="J74" s="21" t="s">
        <v>41</v>
      </c>
      <c r="K74" s="267">
        <v>0</v>
      </c>
      <c r="L74" s="267">
        <v>0</v>
      </c>
      <c r="M74" s="267">
        <v>0</v>
      </c>
      <c r="N74" s="267">
        <v>0</v>
      </c>
      <c r="O74" s="267">
        <v>0</v>
      </c>
      <c r="P74" s="268">
        <f t="shared" si="0"/>
        <v>0</v>
      </c>
      <c r="Q74" s="268">
        <f>Table1[[#This Row],[MRC - Monthly Recurring Charge]]*60</f>
        <v>0</v>
      </c>
      <c r="R74" s="268">
        <f>Table1[[#This Row],[Total NRC]]+Table1[[#This Row],[Total MRC == '[60 months times  proposed MRC Charge (K)']]]</f>
        <v>0</v>
      </c>
      <c r="S74" s="90"/>
    </row>
    <row r="75" spans="1:19">
      <c r="A75" s="62"/>
      <c r="B75" s="55"/>
      <c r="C75" s="15" t="s">
        <v>36</v>
      </c>
      <c r="D75" s="15" t="s">
        <v>231</v>
      </c>
      <c r="E75" s="15" t="s">
        <v>232</v>
      </c>
      <c r="F75" s="16" t="s">
        <v>39</v>
      </c>
      <c r="G75" s="15" t="s">
        <v>233</v>
      </c>
      <c r="H75" s="15" t="s">
        <v>233</v>
      </c>
      <c r="I75" s="17" t="s">
        <v>39</v>
      </c>
      <c r="J75" s="18" t="s">
        <v>41</v>
      </c>
      <c r="K75" s="269">
        <v>0</v>
      </c>
      <c r="L75" s="269">
        <v>0</v>
      </c>
      <c r="M75" s="269">
        <v>0</v>
      </c>
      <c r="N75" s="269">
        <v>0</v>
      </c>
      <c r="O75" s="269">
        <v>0</v>
      </c>
      <c r="P75" s="268">
        <f t="shared" ref="P75:P138" si="1">L75+M75+N75+O75</f>
        <v>0</v>
      </c>
      <c r="Q75" s="268">
        <f>Table1[[#This Row],[MRC - Monthly Recurring Charge]]*60</f>
        <v>0</v>
      </c>
      <c r="R75" s="268">
        <f>Table1[[#This Row],[Total NRC]]+Table1[[#This Row],[Total MRC == '[60 months times  proposed MRC Charge (K)']]]</f>
        <v>0</v>
      </c>
      <c r="S75" s="91"/>
    </row>
    <row r="76" spans="1:19">
      <c r="A76" s="58"/>
      <c r="B76" s="54"/>
      <c r="C76" s="11" t="s">
        <v>36</v>
      </c>
      <c r="D76" s="11" t="s">
        <v>234</v>
      </c>
      <c r="E76" s="11" t="s">
        <v>235</v>
      </c>
      <c r="F76" s="12" t="s">
        <v>39</v>
      </c>
      <c r="G76" s="11" t="s">
        <v>236</v>
      </c>
      <c r="H76" s="11" t="s">
        <v>236</v>
      </c>
      <c r="I76" s="13" t="s">
        <v>39</v>
      </c>
      <c r="J76" s="21" t="s">
        <v>41</v>
      </c>
      <c r="K76" s="266">
        <v>0</v>
      </c>
      <c r="L76" s="266">
        <v>0</v>
      </c>
      <c r="M76" s="266">
        <v>0</v>
      </c>
      <c r="N76" s="266">
        <v>0</v>
      </c>
      <c r="O76" s="267">
        <v>0</v>
      </c>
      <c r="P76" s="268">
        <f t="shared" si="1"/>
        <v>0</v>
      </c>
      <c r="Q76" s="268">
        <f>Table1[[#This Row],[MRC - Monthly Recurring Charge]]*60</f>
        <v>0</v>
      </c>
      <c r="R76" s="268">
        <f>Table1[[#This Row],[Total NRC]]+Table1[[#This Row],[Total MRC == '[60 months times  proposed MRC Charge (K)']]]</f>
        <v>0</v>
      </c>
      <c r="S76" s="90"/>
    </row>
    <row r="77" spans="1:19">
      <c r="A77" s="62"/>
      <c r="B77" s="55"/>
      <c r="C77" s="15" t="s">
        <v>36</v>
      </c>
      <c r="D77" s="15" t="s">
        <v>237</v>
      </c>
      <c r="E77" s="23" t="s">
        <v>238</v>
      </c>
      <c r="F77" s="16" t="s">
        <v>39</v>
      </c>
      <c r="G77" s="15" t="s">
        <v>239</v>
      </c>
      <c r="H77" s="15" t="s">
        <v>240</v>
      </c>
      <c r="I77" s="17" t="s">
        <v>241</v>
      </c>
      <c r="J77" s="24" t="s">
        <v>41</v>
      </c>
      <c r="K77" s="269">
        <v>0</v>
      </c>
      <c r="L77" s="269">
        <v>0</v>
      </c>
      <c r="M77" s="269">
        <v>0</v>
      </c>
      <c r="N77" s="269">
        <v>0</v>
      </c>
      <c r="O77" s="269">
        <v>0</v>
      </c>
      <c r="P77" s="268">
        <f t="shared" si="1"/>
        <v>0</v>
      </c>
      <c r="Q77" s="268">
        <f>Table1[[#This Row],[MRC - Monthly Recurring Charge]]*60</f>
        <v>0</v>
      </c>
      <c r="R77" s="268">
        <f>Table1[[#This Row],[Total NRC]]+Table1[[#This Row],[Total MRC == '[60 months times  proposed MRC Charge (K)']]]</f>
        <v>0</v>
      </c>
      <c r="S77" s="91"/>
    </row>
    <row r="78" spans="1:19">
      <c r="A78" s="58"/>
      <c r="B78" s="54"/>
      <c r="C78" s="11" t="s">
        <v>36</v>
      </c>
      <c r="D78" s="11" t="s">
        <v>242</v>
      </c>
      <c r="E78" s="11" t="s">
        <v>243</v>
      </c>
      <c r="F78" s="12" t="s">
        <v>39</v>
      </c>
      <c r="G78" s="11" t="s">
        <v>244</v>
      </c>
      <c r="H78" s="11" t="s">
        <v>244</v>
      </c>
      <c r="I78" s="13" t="s">
        <v>39</v>
      </c>
      <c r="J78" s="21" t="s">
        <v>41</v>
      </c>
      <c r="K78" s="267">
        <v>0</v>
      </c>
      <c r="L78" s="267">
        <v>0</v>
      </c>
      <c r="M78" s="267">
        <v>0</v>
      </c>
      <c r="N78" s="267">
        <v>0</v>
      </c>
      <c r="O78" s="267">
        <v>0</v>
      </c>
      <c r="P78" s="268">
        <f t="shared" si="1"/>
        <v>0</v>
      </c>
      <c r="Q78" s="268">
        <f>Table1[[#This Row],[MRC - Monthly Recurring Charge]]*60</f>
        <v>0</v>
      </c>
      <c r="R78" s="268">
        <f>Table1[[#This Row],[Total NRC]]+Table1[[#This Row],[Total MRC == '[60 months times  proposed MRC Charge (K)']]]</f>
        <v>0</v>
      </c>
      <c r="S78" s="90"/>
    </row>
    <row r="79" spans="1:19" ht="24">
      <c r="A79" s="59"/>
      <c r="B79" s="55"/>
      <c r="C79" s="15" t="s">
        <v>36</v>
      </c>
      <c r="D79" s="15" t="s">
        <v>245</v>
      </c>
      <c r="E79" s="15" t="s">
        <v>246</v>
      </c>
      <c r="F79" s="16" t="s">
        <v>39</v>
      </c>
      <c r="G79" s="15" t="s">
        <v>247</v>
      </c>
      <c r="H79" s="15" t="s">
        <v>247</v>
      </c>
      <c r="I79" s="23" t="s">
        <v>39</v>
      </c>
      <c r="J79" s="18" t="s">
        <v>41</v>
      </c>
      <c r="K79" s="270">
        <v>0</v>
      </c>
      <c r="L79" s="270">
        <v>0</v>
      </c>
      <c r="M79" s="270">
        <v>0</v>
      </c>
      <c r="N79" s="270">
        <v>0</v>
      </c>
      <c r="O79" s="269">
        <v>0</v>
      </c>
      <c r="P79" s="268">
        <f t="shared" si="1"/>
        <v>0</v>
      </c>
      <c r="Q79" s="268">
        <f>Table1[[#This Row],[MRC - Monthly Recurring Charge]]*60</f>
        <v>0</v>
      </c>
      <c r="R79" s="268">
        <f>Table1[[#This Row],[Total NRC]]+Table1[[#This Row],[Total MRC == '[60 months times  proposed MRC Charge (K)']]]</f>
        <v>0</v>
      </c>
      <c r="S79" s="91"/>
    </row>
    <row r="80" spans="1:19">
      <c r="A80" s="60"/>
      <c r="B80" s="54"/>
      <c r="C80" s="11" t="s">
        <v>36</v>
      </c>
      <c r="D80" s="11" t="s">
        <v>248</v>
      </c>
      <c r="E80" s="11" t="s">
        <v>249</v>
      </c>
      <c r="F80" s="12" t="s">
        <v>39</v>
      </c>
      <c r="G80" s="11" t="s">
        <v>250</v>
      </c>
      <c r="H80" s="11" t="s">
        <v>250</v>
      </c>
      <c r="I80" s="13" t="s">
        <v>39</v>
      </c>
      <c r="J80" s="21" t="s">
        <v>41</v>
      </c>
      <c r="K80" s="267">
        <v>0</v>
      </c>
      <c r="L80" s="267">
        <v>0</v>
      </c>
      <c r="M80" s="267">
        <v>0</v>
      </c>
      <c r="N80" s="267">
        <v>0</v>
      </c>
      <c r="O80" s="267">
        <v>0</v>
      </c>
      <c r="P80" s="268">
        <f t="shared" si="1"/>
        <v>0</v>
      </c>
      <c r="Q80" s="268">
        <f>Table1[[#This Row],[MRC - Monthly Recurring Charge]]*60</f>
        <v>0</v>
      </c>
      <c r="R80" s="268">
        <f>Table1[[#This Row],[Total NRC]]+Table1[[#This Row],[Total MRC == '[60 months times  proposed MRC Charge (K)']]]</f>
        <v>0</v>
      </c>
      <c r="S80" s="92"/>
    </row>
    <row r="81" spans="1:19">
      <c r="A81" s="62"/>
      <c r="B81" s="55"/>
      <c r="C81" s="15" t="s">
        <v>36</v>
      </c>
      <c r="D81" s="15" t="s">
        <v>251</v>
      </c>
      <c r="E81" s="15" t="s">
        <v>252</v>
      </c>
      <c r="F81" s="16" t="s">
        <v>39</v>
      </c>
      <c r="G81" s="15" t="s">
        <v>253</v>
      </c>
      <c r="H81" s="15" t="s">
        <v>253</v>
      </c>
      <c r="I81" s="17" t="s">
        <v>39</v>
      </c>
      <c r="J81" s="18" t="s">
        <v>41</v>
      </c>
      <c r="K81" s="269">
        <v>0</v>
      </c>
      <c r="L81" s="269">
        <v>0</v>
      </c>
      <c r="M81" s="269">
        <v>0</v>
      </c>
      <c r="N81" s="269">
        <v>0</v>
      </c>
      <c r="O81" s="269">
        <v>0</v>
      </c>
      <c r="P81" s="268">
        <f t="shared" si="1"/>
        <v>0</v>
      </c>
      <c r="Q81" s="268">
        <f>Table1[[#This Row],[MRC - Monthly Recurring Charge]]*60</f>
        <v>0</v>
      </c>
      <c r="R81" s="268">
        <f>Table1[[#This Row],[Total NRC]]+Table1[[#This Row],[Total MRC == '[60 months times  proposed MRC Charge (K)']]]</f>
        <v>0</v>
      </c>
      <c r="S81" s="91"/>
    </row>
    <row r="82" spans="1:19">
      <c r="A82" s="60"/>
      <c r="B82" s="54"/>
      <c r="C82" s="11" t="s">
        <v>36</v>
      </c>
      <c r="D82" s="11" t="s">
        <v>254</v>
      </c>
      <c r="E82" s="11" t="s">
        <v>255</v>
      </c>
      <c r="F82" s="12" t="s">
        <v>39</v>
      </c>
      <c r="G82" s="11" t="s">
        <v>256</v>
      </c>
      <c r="H82" s="11" t="s">
        <v>256</v>
      </c>
      <c r="I82" s="13" t="s">
        <v>39</v>
      </c>
      <c r="J82" s="21" t="s">
        <v>41</v>
      </c>
      <c r="K82" s="266">
        <v>0</v>
      </c>
      <c r="L82" s="266">
        <v>0</v>
      </c>
      <c r="M82" s="266">
        <v>0</v>
      </c>
      <c r="N82" s="266">
        <v>0</v>
      </c>
      <c r="O82" s="267">
        <v>0</v>
      </c>
      <c r="P82" s="268">
        <f t="shared" si="1"/>
        <v>0</v>
      </c>
      <c r="Q82" s="268">
        <f>Table1[[#This Row],[MRC - Monthly Recurring Charge]]*60</f>
        <v>0</v>
      </c>
      <c r="R82" s="268">
        <f>Table1[[#This Row],[Total NRC]]+Table1[[#This Row],[Total MRC == '[60 months times  proposed MRC Charge (K)']]]</f>
        <v>0</v>
      </c>
      <c r="S82" s="92"/>
    </row>
    <row r="83" spans="1:19" ht="24">
      <c r="A83" s="62"/>
      <c r="B83" s="55"/>
      <c r="C83" s="15" t="s">
        <v>36</v>
      </c>
      <c r="D83" s="15" t="s">
        <v>257</v>
      </c>
      <c r="E83" s="15" t="s">
        <v>258</v>
      </c>
      <c r="F83" s="16" t="s">
        <v>39</v>
      </c>
      <c r="G83" s="15" t="s">
        <v>259</v>
      </c>
      <c r="H83" s="15" t="s">
        <v>260</v>
      </c>
      <c r="I83" s="17" t="s">
        <v>39</v>
      </c>
      <c r="J83" s="18" t="s">
        <v>41</v>
      </c>
      <c r="K83" s="269">
        <v>0</v>
      </c>
      <c r="L83" s="269">
        <v>0</v>
      </c>
      <c r="M83" s="269">
        <v>0</v>
      </c>
      <c r="N83" s="269">
        <v>0</v>
      </c>
      <c r="O83" s="269">
        <v>0</v>
      </c>
      <c r="P83" s="268">
        <f t="shared" si="1"/>
        <v>0</v>
      </c>
      <c r="Q83" s="268">
        <f>Table1[[#This Row],[MRC - Monthly Recurring Charge]]*60</f>
        <v>0</v>
      </c>
      <c r="R83" s="268">
        <f>Table1[[#This Row],[Total NRC]]+Table1[[#This Row],[Total MRC == '[60 months times  proposed MRC Charge (K)']]]</f>
        <v>0</v>
      </c>
      <c r="S83" s="91"/>
    </row>
    <row r="84" spans="1:19" ht="24">
      <c r="A84" s="64"/>
      <c r="B84" s="54"/>
      <c r="C84" s="11" t="s">
        <v>36</v>
      </c>
      <c r="D84" s="11" t="s">
        <v>261</v>
      </c>
      <c r="E84" s="11" t="s">
        <v>262</v>
      </c>
      <c r="F84" s="12" t="s">
        <v>39</v>
      </c>
      <c r="G84" s="11" t="s">
        <v>263</v>
      </c>
      <c r="H84" s="11" t="s">
        <v>263</v>
      </c>
      <c r="I84" s="13" t="s">
        <v>39</v>
      </c>
      <c r="J84" s="21" t="s">
        <v>41</v>
      </c>
      <c r="K84" s="267">
        <v>0</v>
      </c>
      <c r="L84" s="267">
        <v>0</v>
      </c>
      <c r="M84" s="267">
        <v>0</v>
      </c>
      <c r="N84" s="267">
        <v>0</v>
      </c>
      <c r="O84" s="267">
        <v>0</v>
      </c>
      <c r="P84" s="268">
        <f t="shared" si="1"/>
        <v>0</v>
      </c>
      <c r="Q84" s="268">
        <f>Table1[[#This Row],[MRC - Monthly Recurring Charge]]*60</f>
        <v>0</v>
      </c>
      <c r="R84" s="268">
        <f>Table1[[#This Row],[Total NRC]]+Table1[[#This Row],[Total MRC == '[60 months times  proposed MRC Charge (K)']]]</f>
        <v>0</v>
      </c>
      <c r="S84" s="92"/>
    </row>
    <row r="85" spans="1:19">
      <c r="A85" s="62"/>
      <c r="B85" s="55"/>
      <c r="C85" s="15" t="s">
        <v>36</v>
      </c>
      <c r="D85" s="15" t="s">
        <v>264</v>
      </c>
      <c r="E85" s="15" t="s">
        <v>265</v>
      </c>
      <c r="F85" s="16" t="s">
        <v>39</v>
      </c>
      <c r="G85" s="15" t="s">
        <v>266</v>
      </c>
      <c r="H85" s="15" t="s">
        <v>266</v>
      </c>
      <c r="I85" s="17" t="s">
        <v>39</v>
      </c>
      <c r="J85" s="18" t="s">
        <v>41</v>
      </c>
      <c r="K85" s="270">
        <v>0</v>
      </c>
      <c r="L85" s="270">
        <v>0</v>
      </c>
      <c r="M85" s="270">
        <v>0</v>
      </c>
      <c r="N85" s="270">
        <v>0</v>
      </c>
      <c r="O85" s="269">
        <v>0</v>
      </c>
      <c r="P85" s="268">
        <f t="shared" si="1"/>
        <v>0</v>
      </c>
      <c r="Q85" s="268">
        <f>Table1[[#This Row],[MRC - Monthly Recurring Charge]]*60</f>
        <v>0</v>
      </c>
      <c r="R85" s="268">
        <f>Table1[[#This Row],[Total NRC]]+Table1[[#This Row],[Total MRC == '[60 months times  proposed MRC Charge (K)']]]</f>
        <v>0</v>
      </c>
      <c r="S85" s="91"/>
    </row>
    <row r="86" spans="1:19" ht="24">
      <c r="A86" s="60"/>
      <c r="B86" s="54"/>
      <c r="C86" s="11" t="s">
        <v>36</v>
      </c>
      <c r="D86" s="11" t="s">
        <v>267</v>
      </c>
      <c r="E86" s="11" t="s">
        <v>268</v>
      </c>
      <c r="F86" s="12" t="s">
        <v>39</v>
      </c>
      <c r="G86" s="11" t="s">
        <v>269</v>
      </c>
      <c r="H86" s="11" t="s">
        <v>269</v>
      </c>
      <c r="I86" s="13" t="s">
        <v>39</v>
      </c>
      <c r="J86" s="21" t="s">
        <v>41</v>
      </c>
      <c r="K86" s="267">
        <v>0</v>
      </c>
      <c r="L86" s="267">
        <v>0</v>
      </c>
      <c r="M86" s="267">
        <v>0</v>
      </c>
      <c r="N86" s="267">
        <v>0</v>
      </c>
      <c r="O86" s="267">
        <v>0</v>
      </c>
      <c r="P86" s="268">
        <f t="shared" si="1"/>
        <v>0</v>
      </c>
      <c r="Q86" s="268">
        <f>Table1[[#This Row],[MRC - Monthly Recurring Charge]]*60</f>
        <v>0</v>
      </c>
      <c r="R86" s="268">
        <f>Table1[[#This Row],[Total NRC]]+Table1[[#This Row],[Total MRC == '[60 months times  proposed MRC Charge (K)']]]</f>
        <v>0</v>
      </c>
      <c r="S86" s="92"/>
    </row>
    <row r="87" spans="1:19">
      <c r="A87" s="62"/>
      <c r="B87" s="55"/>
      <c r="C87" s="15" t="s">
        <v>36</v>
      </c>
      <c r="D87" s="15" t="s">
        <v>270</v>
      </c>
      <c r="E87" s="15" t="s">
        <v>271</v>
      </c>
      <c r="F87" s="16" t="s">
        <v>39</v>
      </c>
      <c r="G87" s="15" t="s">
        <v>272</v>
      </c>
      <c r="H87" s="15" t="s">
        <v>272</v>
      </c>
      <c r="I87" s="17" t="s">
        <v>39</v>
      </c>
      <c r="J87" s="18" t="s">
        <v>41</v>
      </c>
      <c r="K87" s="269">
        <v>0</v>
      </c>
      <c r="L87" s="269">
        <v>0</v>
      </c>
      <c r="M87" s="269">
        <v>0</v>
      </c>
      <c r="N87" s="269">
        <v>0</v>
      </c>
      <c r="O87" s="269">
        <v>0</v>
      </c>
      <c r="P87" s="268">
        <f t="shared" si="1"/>
        <v>0</v>
      </c>
      <c r="Q87" s="268">
        <f>Table1[[#This Row],[MRC - Monthly Recurring Charge]]*60</f>
        <v>0</v>
      </c>
      <c r="R87" s="268">
        <f>Table1[[#This Row],[Total NRC]]+Table1[[#This Row],[Total MRC == '[60 months times  proposed MRC Charge (K)']]]</f>
        <v>0</v>
      </c>
      <c r="S87" s="91"/>
    </row>
    <row r="88" spans="1:19">
      <c r="A88" s="58"/>
      <c r="B88" s="54"/>
      <c r="C88" s="11" t="s">
        <v>36</v>
      </c>
      <c r="D88" s="11" t="s">
        <v>273</v>
      </c>
      <c r="E88" s="11" t="s">
        <v>274</v>
      </c>
      <c r="F88" s="12" t="s">
        <v>39</v>
      </c>
      <c r="G88" s="11" t="s">
        <v>275</v>
      </c>
      <c r="H88" s="11" t="s">
        <v>275</v>
      </c>
      <c r="I88" s="13" t="s">
        <v>39</v>
      </c>
      <c r="J88" s="21" t="s">
        <v>41</v>
      </c>
      <c r="K88" s="266">
        <v>0</v>
      </c>
      <c r="L88" s="266">
        <v>0</v>
      </c>
      <c r="M88" s="266">
        <v>0</v>
      </c>
      <c r="N88" s="266">
        <v>0</v>
      </c>
      <c r="O88" s="267">
        <v>0</v>
      </c>
      <c r="P88" s="268">
        <f t="shared" si="1"/>
        <v>0</v>
      </c>
      <c r="Q88" s="268">
        <f>Table1[[#This Row],[MRC - Monthly Recurring Charge]]*60</f>
        <v>0</v>
      </c>
      <c r="R88" s="268">
        <f>Table1[[#This Row],[Total NRC]]+Table1[[#This Row],[Total MRC == '[60 months times  proposed MRC Charge (K)']]]</f>
        <v>0</v>
      </c>
      <c r="S88" s="90"/>
    </row>
    <row r="89" spans="1:19">
      <c r="A89" s="62"/>
      <c r="B89" s="55"/>
      <c r="C89" s="15" t="s">
        <v>36</v>
      </c>
      <c r="D89" s="15" t="s">
        <v>276</v>
      </c>
      <c r="E89" s="15" t="s">
        <v>277</v>
      </c>
      <c r="F89" s="16" t="s">
        <v>39</v>
      </c>
      <c r="G89" s="15" t="s">
        <v>278</v>
      </c>
      <c r="H89" s="15" t="s">
        <v>278</v>
      </c>
      <c r="I89" s="17" t="s">
        <v>39</v>
      </c>
      <c r="J89" s="18" t="s">
        <v>41</v>
      </c>
      <c r="K89" s="269">
        <v>0</v>
      </c>
      <c r="L89" s="269">
        <v>0</v>
      </c>
      <c r="M89" s="269">
        <v>0</v>
      </c>
      <c r="N89" s="269">
        <v>0</v>
      </c>
      <c r="O89" s="269">
        <v>0</v>
      </c>
      <c r="P89" s="268">
        <f t="shared" si="1"/>
        <v>0</v>
      </c>
      <c r="Q89" s="268">
        <f>Table1[[#This Row],[MRC - Monthly Recurring Charge]]*60</f>
        <v>0</v>
      </c>
      <c r="R89" s="268">
        <f>Table1[[#This Row],[Total NRC]]+Table1[[#This Row],[Total MRC == '[60 months times  proposed MRC Charge (K)']]]</f>
        <v>0</v>
      </c>
      <c r="S89" s="91"/>
    </row>
    <row r="90" spans="1:19">
      <c r="A90" s="60"/>
      <c r="B90" s="54"/>
      <c r="C90" s="11" t="s">
        <v>36</v>
      </c>
      <c r="D90" s="11" t="s">
        <v>279</v>
      </c>
      <c r="E90" s="11" t="s">
        <v>280</v>
      </c>
      <c r="F90" s="12" t="s">
        <v>39</v>
      </c>
      <c r="G90" s="11" t="s">
        <v>281</v>
      </c>
      <c r="H90" s="11" t="s">
        <v>281</v>
      </c>
      <c r="I90" s="13" t="s">
        <v>39</v>
      </c>
      <c r="J90" s="21" t="s">
        <v>41</v>
      </c>
      <c r="K90" s="267">
        <v>0</v>
      </c>
      <c r="L90" s="267">
        <v>0</v>
      </c>
      <c r="M90" s="267">
        <v>0</v>
      </c>
      <c r="N90" s="267">
        <v>0</v>
      </c>
      <c r="O90" s="267">
        <v>0</v>
      </c>
      <c r="P90" s="268">
        <f t="shared" si="1"/>
        <v>0</v>
      </c>
      <c r="Q90" s="268">
        <f>Table1[[#This Row],[MRC - Monthly Recurring Charge]]*60</f>
        <v>0</v>
      </c>
      <c r="R90" s="268">
        <f>Table1[[#This Row],[Total NRC]]+Table1[[#This Row],[Total MRC == '[60 months times  proposed MRC Charge (K)']]]</f>
        <v>0</v>
      </c>
      <c r="S90" s="92"/>
    </row>
    <row r="91" spans="1:19">
      <c r="A91" s="62"/>
      <c r="B91" s="55"/>
      <c r="C91" s="15" t="s">
        <v>36</v>
      </c>
      <c r="D91" s="15" t="s">
        <v>282</v>
      </c>
      <c r="E91" s="15" t="s">
        <v>283</v>
      </c>
      <c r="F91" s="16" t="s">
        <v>39</v>
      </c>
      <c r="G91" s="15" t="s">
        <v>284</v>
      </c>
      <c r="H91" s="15" t="s">
        <v>284</v>
      </c>
      <c r="I91" s="17" t="s">
        <v>39</v>
      </c>
      <c r="J91" s="18" t="s">
        <v>41</v>
      </c>
      <c r="K91" s="270">
        <v>0</v>
      </c>
      <c r="L91" s="270">
        <v>0</v>
      </c>
      <c r="M91" s="270">
        <v>0</v>
      </c>
      <c r="N91" s="270">
        <v>0</v>
      </c>
      <c r="O91" s="269">
        <v>0</v>
      </c>
      <c r="P91" s="268">
        <f t="shared" si="1"/>
        <v>0</v>
      </c>
      <c r="Q91" s="268">
        <f>Table1[[#This Row],[MRC - Monthly Recurring Charge]]*60</f>
        <v>0</v>
      </c>
      <c r="R91" s="268">
        <f>Table1[[#This Row],[Total NRC]]+Table1[[#This Row],[Total MRC == '[60 months times  proposed MRC Charge (K)']]]</f>
        <v>0</v>
      </c>
      <c r="S91" s="91"/>
    </row>
    <row r="92" spans="1:19">
      <c r="A92" s="60"/>
      <c r="B92" s="54"/>
      <c r="C92" s="11" t="s">
        <v>36</v>
      </c>
      <c r="D92" s="11" t="s">
        <v>285</v>
      </c>
      <c r="E92" s="11" t="s">
        <v>286</v>
      </c>
      <c r="F92" s="12" t="s">
        <v>39</v>
      </c>
      <c r="G92" s="11" t="s">
        <v>287</v>
      </c>
      <c r="H92" s="11" t="s">
        <v>287</v>
      </c>
      <c r="I92" s="13" t="s">
        <v>39</v>
      </c>
      <c r="J92" s="21" t="s">
        <v>41</v>
      </c>
      <c r="K92" s="267">
        <v>0</v>
      </c>
      <c r="L92" s="267">
        <v>0</v>
      </c>
      <c r="M92" s="267">
        <v>0</v>
      </c>
      <c r="N92" s="267">
        <v>0</v>
      </c>
      <c r="O92" s="267">
        <v>0</v>
      </c>
      <c r="P92" s="268">
        <f t="shared" si="1"/>
        <v>0</v>
      </c>
      <c r="Q92" s="268">
        <f>Table1[[#This Row],[MRC - Monthly Recurring Charge]]*60</f>
        <v>0</v>
      </c>
      <c r="R92" s="268">
        <f>Table1[[#This Row],[Total NRC]]+Table1[[#This Row],[Total MRC == '[60 months times  proposed MRC Charge (K)']]]</f>
        <v>0</v>
      </c>
      <c r="S92" s="92"/>
    </row>
    <row r="93" spans="1:19" ht="36">
      <c r="A93" s="62"/>
      <c r="B93" s="55"/>
      <c r="C93" s="15" t="s">
        <v>36</v>
      </c>
      <c r="D93" s="15" t="s">
        <v>288</v>
      </c>
      <c r="E93" s="15" t="s">
        <v>289</v>
      </c>
      <c r="F93" s="16" t="s">
        <v>39</v>
      </c>
      <c r="G93" s="15" t="s">
        <v>290</v>
      </c>
      <c r="H93" s="15" t="s">
        <v>291</v>
      </c>
      <c r="I93" s="17" t="s">
        <v>39</v>
      </c>
      <c r="J93" s="18" t="s">
        <v>41</v>
      </c>
      <c r="K93" s="269">
        <v>0</v>
      </c>
      <c r="L93" s="269">
        <v>0</v>
      </c>
      <c r="M93" s="269">
        <v>0</v>
      </c>
      <c r="N93" s="269">
        <v>0</v>
      </c>
      <c r="O93" s="269">
        <v>0</v>
      </c>
      <c r="P93" s="268">
        <f t="shared" si="1"/>
        <v>0</v>
      </c>
      <c r="Q93" s="268">
        <f>Table1[[#This Row],[MRC - Monthly Recurring Charge]]*60</f>
        <v>0</v>
      </c>
      <c r="R93" s="268">
        <f>Table1[[#This Row],[Total NRC]]+Table1[[#This Row],[Total MRC == '[60 months times  proposed MRC Charge (K)']]]</f>
        <v>0</v>
      </c>
      <c r="S93" s="91"/>
    </row>
    <row r="94" spans="1:19">
      <c r="A94" s="60"/>
      <c r="B94" s="54"/>
      <c r="C94" s="11" t="s">
        <v>36</v>
      </c>
      <c r="D94" s="11" t="s">
        <v>292</v>
      </c>
      <c r="E94" s="11" t="s">
        <v>293</v>
      </c>
      <c r="F94" s="12" t="s">
        <v>39</v>
      </c>
      <c r="G94" s="11" t="s">
        <v>294</v>
      </c>
      <c r="H94" s="11" t="s">
        <v>294</v>
      </c>
      <c r="I94" s="13" t="s">
        <v>39</v>
      </c>
      <c r="J94" s="21" t="s">
        <v>41</v>
      </c>
      <c r="K94" s="266">
        <v>0</v>
      </c>
      <c r="L94" s="266">
        <v>0</v>
      </c>
      <c r="M94" s="266">
        <v>0</v>
      </c>
      <c r="N94" s="266">
        <v>0</v>
      </c>
      <c r="O94" s="267">
        <v>0</v>
      </c>
      <c r="P94" s="268">
        <f t="shared" si="1"/>
        <v>0</v>
      </c>
      <c r="Q94" s="268">
        <f>Table1[[#This Row],[MRC - Monthly Recurring Charge]]*60</f>
        <v>0</v>
      </c>
      <c r="R94" s="268">
        <f>Table1[[#This Row],[Total NRC]]+Table1[[#This Row],[Total MRC == '[60 months times  proposed MRC Charge (K)']]]</f>
        <v>0</v>
      </c>
      <c r="S94" s="92"/>
    </row>
    <row r="95" spans="1:19">
      <c r="A95" s="62"/>
      <c r="B95" s="55"/>
      <c r="C95" s="15" t="s">
        <v>36</v>
      </c>
      <c r="D95" s="15" t="s">
        <v>295</v>
      </c>
      <c r="E95" s="15" t="s">
        <v>296</v>
      </c>
      <c r="F95" s="16" t="s">
        <v>39</v>
      </c>
      <c r="G95" s="15" t="s">
        <v>297</v>
      </c>
      <c r="H95" s="15" t="s">
        <v>297</v>
      </c>
      <c r="I95" s="17" t="s">
        <v>39</v>
      </c>
      <c r="J95" s="18" t="s">
        <v>41</v>
      </c>
      <c r="K95" s="269">
        <v>0</v>
      </c>
      <c r="L95" s="269">
        <v>0</v>
      </c>
      <c r="M95" s="269">
        <v>0</v>
      </c>
      <c r="N95" s="269">
        <v>0</v>
      </c>
      <c r="O95" s="269">
        <v>0</v>
      </c>
      <c r="P95" s="268">
        <f t="shared" si="1"/>
        <v>0</v>
      </c>
      <c r="Q95" s="268">
        <f>Table1[[#This Row],[MRC - Monthly Recurring Charge]]*60</f>
        <v>0</v>
      </c>
      <c r="R95" s="268">
        <f>Table1[[#This Row],[Total NRC]]+Table1[[#This Row],[Total MRC == '[60 months times  proposed MRC Charge (K)']]]</f>
        <v>0</v>
      </c>
      <c r="S95" s="91"/>
    </row>
    <row r="96" spans="1:19">
      <c r="A96" s="60"/>
      <c r="B96" s="54"/>
      <c r="C96" s="11" t="s">
        <v>36</v>
      </c>
      <c r="D96" s="11" t="s">
        <v>298</v>
      </c>
      <c r="E96" s="11" t="s">
        <v>299</v>
      </c>
      <c r="F96" s="12" t="s">
        <v>39</v>
      </c>
      <c r="G96" s="11" t="s">
        <v>300</v>
      </c>
      <c r="H96" s="11" t="s">
        <v>300</v>
      </c>
      <c r="I96" s="13" t="s">
        <v>39</v>
      </c>
      <c r="J96" s="21" t="s">
        <v>41</v>
      </c>
      <c r="K96" s="267">
        <v>0</v>
      </c>
      <c r="L96" s="267">
        <v>0</v>
      </c>
      <c r="M96" s="267">
        <v>0</v>
      </c>
      <c r="N96" s="267">
        <v>0</v>
      </c>
      <c r="O96" s="267">
        <v>0</v>
      </c>
      <c r="P96" s="268">
        <f t="shared" si="1"/>
        <v>0</v>
      </c>
      <c r="Q96" s="268">
        <f>Table1[[#This Row],[MRC - Monthly Recurring Charge]]*60</f>
        <v>0</v>
      </c>
      <c r="R96" s="268">
        <f>Table1[[#This Row],[Total NRC]]+Table1[[#This Row],[Total MRC == '[60 months times  proposed MRC Charge (K)']]]</f>
        <v>0</v>
      </c>
      <c r="S96" s="92"/>
    </row>
    <row r="97" spans="1:19">
      <c r="A97" s="62"/>
      <c r="B97" s="55"/>
      <c r="C97" s="15" t="s">
        <v>36</v>
      </c>
      <c r="D97" s="15" t="s">
        <v>301</v>
      </c>
      <c r="E97" s="15" t="s">
        <v>302</v>
      </c>
      <c r="F97" s="16" t="s">
        <v>39</v>
      </c>
      <c r="G97" s="15" t="s">
        <v>303</v>
      </c>
      <c r="H97" s="15" t="s">
        <v>303</v>
      </c>
      <c r="I97" s="17" t="s">
        <v>39</v>
      </c>
      <c r="J97" s="18" t="s">
        <v>41</v>
      </c>
      <c r="K97" s="270">
        <v>0</v>
      </c>
      <c r="L97" s="270">
        <v>0</v>
      </c>
      <c r="M97" s="270">
        <v>0</v>
      </c>
      <c r="N97" s="270">
        <v>0</v>
      </c>
      <c r="O97" s="269">
        <v>0</v>
      </c>
      <c r="P97" s="268">
        <f t="shared" si="1"/>
        <v>0</v>
      </c>
      <c r="Q97" s="268">
        <f>Table1[[#This Row],[MRC - Monthly Recurring Charge]]*60</f>
        <v>0</v>
      </c>
      <c r="R97" s="268">
        <f>Table1[[#This Row],[Total NRC]]+Table1[[#This Row],[Total MRC == '[60 months times  proposed MRC Charge (K)']]]</f>
        <v>0</v>
      </c>
      <c r="S97" s="91"/>
    </row>
    <row r="98" spans="1:19" ht="24">
      <c r="A98" s="60"/>
      <c r="B98" s="25"/>
      <c r="C98" s="21" t="s">
        <v>36</v>
      </c>
      <c r="D98" s="11" t="s">
        <v>304</v>
      </c>
      <c r="E98" s="26" t="s">
        <v>305</v>
      </c>
      <c r="F98" s="86" t="s">
        <v>36</v>
      </c>
      <c r="G98" s="25" t="s">
        <v>306</v>
      </c>
      <c r="H98" s="21" t="s">
        <v>307</v>
      </c>
      <c r="I98" s="25" t="s">
        <v>27</v>
      </c>
      <c r="J98" s="21" t="s">
        <v>308</v>
      </c>
      <c r="K98" s="267">
        <v>0</v>
      </c>
      <c r="L98" s="267">
        <v>0</v>
      </c>
      <c r="M98" s="267">
        <v>0</v>
      </c>
      <c r="N98" s="267">
        <v>0</v>
      </c>
      <c r="O98" s="267">
        <v>0</v>
      </c>
      <c r="P98" s="268">
        <f t="shared" si="1"/>
        <v>0</v>
      </c>
      <c r="Q98" s="268">
        <f>Table1[[#This Row],[MRC - Monthly Recurring Charge]]*60</f>
        <v>0</v>
      </c>
      <c r="R98" s="268">
        <f>Table1[[#This Row],[Total NRC]]+Table1[[#This Row],[Total MRC == '[60 months times  proposed MRC Charge (K)']]]</f>
        <v>0</v>
      </c>
      <c r="S98" s="92"/>
    </row>
    <row r="99" spans="1:19" ht="24">
      <c r="A99" s="62"/>
      <c r="B99" s="55"/>
      <c r="C99" s="15" t="s">
        <v>36</v>
      </c>
      <c r="D99" s="15" t="s">
        <v>309</v>
      </c>
      <c r="E99" s="15" t="s">
        <v>310</v>
      </c>
      <c r="F99" s="16" t="s">
        <v>39</v>
      </c>
      <c r="G99" s="15" t="s">
        <v>311</v>
      </c>
      <c r="H99" s="15" t="s">
        <v>311</v>
      </c>
      <c r="I99" s="17" t="s">
        <v>39</v>
      </c>
      <c r="J99" s="18" t="s">
        <v>41</v>
      </c>
      <c r="K99" s="269">
        <v>0</v>
      </c>
      <c r="L99" s="269">
        <v>0</v>
      </c>
      <c r="M99" s="269">
        <v>0</v>
      </c>
      <c r="N99" s="269">
        <v>0</v>
      </c>
      <c r="O99" s="269">
        <v>0</v>
      </c>
      <c r="P99" s="268">
        <f t="shared" si="1"/>
        <v>0</v>
      </c>
      <c r="Q99" s="268">
        <f>Table1[[#This Row],[MRC - Monthly Recurring Charge]]*60</f>
        <v>0</v>
      </c>
      <c r="R99" s="268">
        <f>Table1[[#This Row],[Total NRC]]+Table1[[#This Row],[Total MRC == '[60 months times  proposed MRC Charge (K)']]]</f>
        <v>0</v>
      </c>
      <c r="S99" s="91"/>
    </row>
    <row r="100" spans="1:19">
      <c r="A100" s="58"/>
      <c r="B100" s="54"/>
      <c r="C100" s="11" t="s">
        <v>36</v>
      </c>
      <c r="D100" s="11" t="s">
        <v>312</v>
      </c>
      <c r="E100" s="11" t="s">
        <v>313</v>
      </c>
      <c r="F100" s="12" t="s">
        <v>39</v>
      </c>
      <c r="G100" s="11" t="s">
        <v>314</v>
      </c>
      <c r="H100" s="11" t="s">
        <v>314</v>
      </c>
      <c r="I100" s="13" t="s">
        <v>39</v>
      </c>
      <c r="J100" s="21" t="s">
        <v>41</v>
      </c>
      <c r="K100" s="266">
        <v>0</v>
      </c>
      <c r="L100" s="266">
        <v>0</v>
      </c>
      <c r="M100" s="266">
        <v>0</v>
      </c>
      <c r="N100" s="266">
        <v>0</v>
      </c>
      <c r="O100" s="267">
        <v>0</v>
      </c>
      <c r="P100" s="268">
        <f t="shared" si="1"/>
        <v>0</v>
      </c>
      <c r="Q100" s="268">
        <f>Table1[[#This Row],[MRC - Monthly Recurring Charge]]*60</f>
        <v>0</v>
      </c>
      <c r="R100" s="268">
        <f>Table1[[#This Row],[Total NRC]]+Table1[[#This Row],[Total MRC == '[60 months times  proposed MRC Charge (K)']]]</f>
        <v>0</v>
      </c>
      <c r="S100" s="90"/>
    </row>
    <row r="101" spans="1:19">
      <c r="A101" s="63"/>
      <c r="B101" s="55"/>
      <c r="C101" s="15" t="s">
        <v>36</v>
      </c>
      <c r="D101" s="15" t="s">
        <v>315</v>
      </c>
      <c r="E101" s="15" t="s">
        <v>316</v>
      </c>
      <c r="F101" s="16" t="s">
        <v>39</v>
      </c>
      <c r="G101" s="15" t="s">
        <v>317</v>
      </c>
      <c r="H101" s="15" t="s">
        <v>317</v>
      </c>
      <c r="I101" s="17" t="s">
        <v>39</v>
      </c>
      <c r="J101" s="18" t="s">
        <v>41</v>
      </c>
      <c r="K101" s="269">
        <v>0</v>
      </c>
      <c r="L101" s="269">
        <v>0</v>
      </c>
      <c r="M101" s="269">
        <v>0</v>
      </c>
      <c r="N101" s="269">
        <v>0</v>
      </c>
      <c r="O101" s="269">
        <v>0</v>
      </c>
      <c r="P101" s="268">
        <f t="shared" si="1"/>
        <v>0</v>
      </c>
      <c r="Q101" s="268">
        <f>Table1[[#This Row],[MRC - Monthly Recurring Charge]]*60</f>
        <v>0</v>
      </c>
      <c r="R101" s="268">
        <f>Table1[[#This Row],[Total NRC]]+Table1[[#This Row],[Total MRC == '[60 months times  proposed MRC Charge (K)']]]</f>
        <v>0</v>
      </c>
      <c r="S101" s="93"/>
    </row>
    <row r="102" spans="1:19">
      <c r="A102" s="64"/>
      <c r="B102" s="54"/>
      <c r="C102" s="11" t="s">
        <v>36</v>
      </c>
      <c r="D102" s="11" t="s">
        <v>318</v>
      </c>
      <c r="E102" s="11" t="s">
        <v>319</v>
      </c>
      <c r="F102" s="12" t="s">
        <v>39</v>
      </c>
      <c r="G102" s="11" t="s">
        <v>320</v>
      </c>
      <c r="H102" s="11" t="s">
        <v>320</v>
      </c>
      <c r="I102" s="13" t="s">
        <v>39</v>
      </c>
      <c r="J102" s="21" t="s">
        <v>41</v>
      </c>
      <c r="K102" s="267">
        <v>0</v>
      </c>
      <c r="L102" s="267">
        <v>0</v>
      </c>
      <c r="M102" s="267">
        <v>0</v>
      </c>
      <c r="N102" s="267">
        <v>0</v>
      </c>
      <c r="O102" s="267">
        <v>0</v>
      </c>
      <c r="P102" s="268">
        <f t="shared" si="1"/>
        <v>0</v>
      </c>
      <c r="Q102" s="268">
        <f>Table1[[#This Row],[MRC - Monthly Recurring Charge]]*60</f>
        <v>0</v>
      </c>
      <c r="R102" s="268">
        <f>Table1[[#This Row],[Total NRC]]+Table1[[#This Row],[Total MRC == '[60 months times  proposed MRC Charge (K)']]]</f>
        <v>0</v>
      </c>
      <c r="S102" s="92"/>
    </row>
    <row r="103" spans="1:19" ht="24">
      <c r="A103" s="62"/>
      <c r="B103" s="55"/>
      <c r="C103" s="15" t="s">
        <v>36</v>
      </c>
      <c r="D103" s="15" t="s">
        <v>321</v>
      </c>
      <c r="E103" s="20" t="s">
        <v>322</v>
      </c>
      <c r="F103" s="16" t="s">
        <v>39</v>
      </c>
      <c r="G103" s="15" t="s">
        <v>323</v>
      </c>
      <c r="H103" s="15" t="s">
        <v>324</v>
      </c>
      <c r="I103" s="17" t="s">
        <v>39</v>
      </c>
      <c r="J103" s="18" t="s">
        <v>41</v>
      </c>
      <c r="K103" s="270">
        <v>0</v>
      </c>
      <c r="L103" s="270">
        <v>0</v>
      </c>
      <c r="M103" s="270">
        <v>0</v>
      </c>
      <c r="N103" s="270">
        <v>0</v>
      </c>
      <c r="O103" s="269">
        <v>0</v>
      </c>
      <c r="P103" s="268">
        <f t="shared" si="1"/>
        <v>0</v>
      </c>
      <c r="Q103" s="268">
        <f>Table1[[#This Row],[MRC - Monthly Recurring Charge]]*60</f>
        <v>0</v>
      </c>
      <c r="R103" s="268">
        <f>Table1[[#This Row],[Total NRC]]+Table1[[#This Row],[Total MRC == '[60 months times  proposed MRC Charge (K)']]]</f>
        <v>0</v>
      </c>
      <c r="S103" s="91"/>
    </row>
    <row r="104" spans="1:19">
      <c r="A104" s="58"/>
      <c r="B104" s="54"/>
      <c r="C104" s="11" t="s">
        <v>36</v>
      </c>
      <c r="D104" s="11" t="s">
        <v>325</v>
      </c>
      <c r="E104" s="11" t="s">
        <v>326</v>
      </c>
      <c r="F104" s="12" t="s">
        <v>39</v>
      </c>
      <c r="G104" s="11" t="s">
        <v>327</v>
      </c>
      <c r="H104" s="11" t="s">
        <v>327</v>
      </c>
      <c r="I104" s="13" t="s">
        <v>39</v>
      </c>
      <c r="J104" s="21" t="s">
        <v>41</v>
      </c>
      <c r="K104" s="267">
        <v>0</v>
      </c>
      <c r="L104" s="267">
        <v>0</v>
      </c>
      <c r="M104" s="267">
        <v>0</v>
      </c>
      <c r="N104" s="267">
        <v>0</v>
      </c>
      <c r="O104" s="267">
        <v>0</v>
      </c>
      <c r="P104" s="268">
        <f t="shared" si="1"/>
        <v>0</v>
      </c>
      <c r="Q104" s="268">
        <f>Table1[[#This Row],[MRC - Monthly Recurring Charge]]*60</f>
        <v>0</v>
      </c>
      <c r="R104" s="268">
        <f>Table1[[#This Row],[Total NRC]]+Table1[[#This Row],[Total MRC == '[60 months times  proposed MRC Charge (K)']]]</f>
        <v>0</v>
      </c>
      <c r="S104" s="90"/>
    </row>
    <row r="105" spans="1:19">
      <c r="A105" s="62"/>
      <c r="B105" s="55"/>
      <c r="C105" s="15" t="s">
        <v>36</v>
      </c>
      <c r="D105" s="15" t="s">
        <v>328</v>
      </c>
      <c r="E105" s="15" t="s">
        <v>329</v>
      </c>
      <c r="F105" s="16" t="s">
        <v>39</v>
      </c>
      <c r="G105" s="15" t="s">
        <v>330</v>
      </c>
      <c r="H105" s="15" t="s">
        <v>330</v>
      </c>
      <c r="I105" s="17" t="s">
        <v>39</v>
      </c>
      <c r="J105" s="18" t="s">
        <v>41</v>
      </c>
      <c r="K105" s="269">
        <v>0</v>
      </c>
      <c r="L105" s="269">
        <v>0</v>
      </c>
      <c r="M105" s="269">
        <v>0</v>
      </c>
      <c r="N105" s="269">
        <v>0</v>
      </c>
      <c r="O105" s="269">
        <v>0</v>
      </c>
      <c r="P105" s="268">
        <f t="shared" si="1"/>
        <v>0</v>
      </c>
      <c r="Q105" s="268">
        <f>Table1[[#This Row],[MRC - Monthly Recurring Charge]]*60</f>
        <v>0</v>
      </c>
      <c r="R105" s="268">
        <f>Table1[[#This Row],[Total NRC]]+Table1[[#This Row],[Total MRC == '[60 months times  proposed MRC Charge (K)']]]</f>
        <v>0</v>
      </c>
      <c r="S105" s="91"/>
    </row>
    <row r="106" spans="1:19">
      <c r="A106" s="60"/>
      <c r="B106" s="54"/>
      <c r="C106" s="11" t="s">
        <v>36</v>
      </c>
      <c r="D106" s="11" t="s">
        <v>331</v>
      </c>
      <c r="E106" s="11" t="s">
        <v>332</v>
      </c>
      <c r="F106" s="12" t="s">
        <v>39</v>
      </c>
      <c r="G106" s="11" t="s">
        <v>333</v>
      </c>
      <c r="H106" s="11" t="s">
        <v>333</v>
      </c>
      <c r="I106" s="13" t="s">
        <v>39</v>
      </c>
      <c r="J106" s="21" t="s">
        <v>41</v>
      </c>
      <c r="K106" s="266">
        <v>0</v>
      </c>
      <c r="L106" s="266">
        <v>0</v>
      </c>
      <c r="M106" s="266">
        <v>0</v>
      </c>
      <c r="N106" s="266">
        <v>0</v>
      </c>
      <c r="O106" s="267">
        <v>0</v>
      </c>
      <c r="P106" s="268">
        <f t="shared" si="1"/>
        <v>0</v>
      </c>
      <c r="Q106" s="268">
        <f>Table1[[#This Row],[MRC - Monthly Recurring Charge]]*60</f>
        <v>0</v>
      </c>
      <c r="R106" s="268">
        <f>Table1[[#This Row],[Total NRC]]+Table1[[#This Row],[Total MRC == '[60 months times  proposed MRC Charge (K)']]]</f>
        <v>0</v>
      </c>
      <c r="S106" s="92"/>
    </row>
    <row r="107" spans="1:19">
      <c r="A107" s="63"/>
      <c r="B107" s="55"/>
      <c r="C107" s="15" t="s">
        <v>36</v>
      </c>
      <c r="D107" s="15" t="s">
        <v>334</v>
      </c>
      <c r="E107" s="15" t="s">
        <v>335</v>
      </c>
      <c r="F107" s="16" t="s">
        <v>39</v>
      </c>
      <c r="G107" s="15" t="s">
        <v>336</v>
      </c>
      <c r="H107" s="15" t="s">
        <v>336</v>
      </c>
      <c r="I107" s="17" t="s">
        <v>39</v>
      </c>
      <c r="J107" s="18" t="s">
        <v>41</v>
      </c>
      <c r="K107" s="269">
        <v>0</v>
      </c>
      <c r="L107" s="269">
        <v>0</v>
      </c>
      <c r="M107" s="269">
        <v>0</v>
      </c>
      <c r="N107" s="269">
        <v>0</v>
      </c>
      <c r="O107" s="269">
        <v>0</v>
      </c>
      <c r="P107" s="268">
        <f t="shared" si="1"/>
        <v>0</v>
      </c>
      <c r="Q107" s="268">
        <f>Table1[[#This Row],[MRC - Monthly Recurring Charge]]*60</f>
        <v>0</v>
      </c>
      <c r="R107" s="268">
        <f>Table1[[#This Row],[Total NRC]]+Table1[[#This Row],[Total MRC == '[60 months times  proposed MRC Charge (K)']]]</f>
        <v>0</v>
      </c>
      <c r="S107" s="93"/>
    </row>
    <row r="108" spans="1:19">
      <c r="A108" s="58"/>
      <c r="B108" s="54"/>
      <c r="C108" s="11" t="s">
        <v>36</v>
      </c>
      <c r="D108" s="11" t="s">
        <v>337</v>
      </c>
      <c r="E108" s="11" t="s">
        <v>338</v>
      </c>
      <c r="F108" s="12" t="s">
        <v>39</v>
      </c>
      <c r="G108" s="11" t="s">
        <v>339</v>
      </c>
      <c r="H108" s="11" t="s">
        <v>339</v>
      </c>
      <c r="I108" s="13" t="s">
        <v>39</v>
      </c>
      <c r="J108" s="21" t="s">
        <v>41</v>
      </c>
      <c r="K108" s="267">
        <v>0</v>
      </c>
      <c r="L108" s="267">
        <v>0</v>
      </c>
      <c r="M108" s="267">
        <v>0</v>
      </c>
      <c r="N108" s="267">
        <v>0</v>
      </c>
      <c r="O108" s="267">
        <v>0</v>
      </c>
      <c r="P108" s="268">
        <f t="shared" si="1"/>
        <v>0</v>
      </c>
      <c r="Q108" s="268">
        <f>Table1[[#This Row],[MRC - Monthly Recurring Charge]]*60</f>
        <v>0</v>
      </c>
      <c r="R108" s="268">
        <f>Table1[[#This Row],[Total NRC]]+Table1[[#This Row],[Total MRC == '[60 months times  proposed MRC Charge (K)']]]</f>
        <v>0</v>
      </c>
      <c r="S108" s="90"/>
    </row>
    <row r="109" spans="1:19" ht="24">
      <c r="A109" s="62"/>
      <c r="B109" s="55"/>
      <c r="C109" s="15" t="s">
        <v>36</v>
      </c>
      <c r="D109" s="15" t="s">
        <v>340</v>
      </c>
      <c r="E109" s="23" t="s">
        <v>341</v>
      </c>
      <c r="F109" s="16" t="s">
        <v>36</v>
      </c>
      <c r="G109" s="15" t="s">
        <v>342</v>
      </c>
      <c r="H109" s="20" t="s">
        <v>343</v>
      </c>
      <c r="I109" s="17" t="s">
        <v>27</v>
      </c>
      <c r="J109" s="18" t="s">
        <v>41</v>
      </c>
      <c r="K109" s="270">
        <v>0</v>
      </c>
      <c r="L109" s="270">
        <v>0</v>
      </c>
      <c r="M109" s="270">
        <v>0</v>
      </c>
      <c r="N109" s="270">
        <v>0</v>
      </c>
      <c r="O109" s="269">
        <v>0</v>
      </c>
      <c r="P109" s="268">
        <f t="shared" si="1"/>
        <v>0</v>
      </c>
      <c r="Q109" s="268">
        <f>Table1[[#This Row],[MRC - Monthly Recurring Charge]]*60</f>
        <v>0</v>
      </c>
      <c r="R109" s="268">
        <f>Table1[[#This Row],[Total NRC]]+Table1[[#This Row],[Total MRC == '[60 months times  proposed MRC Charge (K)']]]</f>
        <v>0</v>
      </c>
      <c r="S109" s="91"/>
    </row>
    <row r="110" spans="1:19" ht="24">
      <c r="A110" s="64"/>
      <c r="B110" s="54"/>
      <c r="C110" s="11" t="s">
        <v>36</v>
      </c>
      <c r="D110" s="11" t="s">
        <v>344</v>
      </c>
      <c r="E110" s="11" t="s">
        <v>341</v>
      </c>
      <c r="F110" s="12" t="s">
        <v>36</v>
      </c>
      <c r="G110" s="11" t="s">
        <v>342</v>
      </c>
      <c r="H110" s="22" t="s">
        <v>343</v>
      </c>
      <c r="I110" s="13" t="s">
        <v>27</v>
      </c>
      <c r="J110" s="21" t="s">
        <v>345</v>
      </c>
      <c r="K110" s="267">
        <v>0</v>
      </c>
      <c r="L110" s="267">
        <v>0</v>
      </c>
      <c r="M110" s="267">
        <v>0</v>
      </c>
      <c r="N110" s="267">
        <v>0</v>
      </c>
      <c r="O110" s="267">
        <v>0</v>
      </c>
      <c r="P110" s="268">
        <f t="shared" si="1"/>
        <v>0</v>
      </c>
      <c r="Q110" s="268">
        <f>Table1[[#This Row],[MRC - Monthly Recurring Charge]]*60</f>
        <v>0</v>
      </c>
      <c r="R110" s="268">
        <f>Table1[[#This Row],[Total NRC]]+Table1[[#This Row],[Total MRC == '[60 months times  proposed MRC Charge (K)']]]</f>
        <v>0</v>
      </c>
      <c r="S110" s="92"/>
    </row>
    <row r="111" spans="1:19">
      <c r="A111" s="62"/>
      <c r="B111" s="55"/>
      <c r="C111" s="15" t="s">
        <v>36</v>
      </c>
      <c r="D111" s="15" t="s">
        <v>346</v>
      </c>
      <c r="E111" s="15" t="s">
        <v>347</v>
      </c>
      <c r="F111" s="16" t="s">
        <v>39</v>
      </c>
      <c r="G111" s="15" t="s">
        <v>348</v>
      </c>
      <c r="H111" s="15" t="s">
        <v>348</v>
      </c>
      <c r="I111" s="17" t="s">
        <v>39</v>
      </c>
      <c r="J111" s="18" t="s">
        <v>41</v>
      </c>
      <c r="K111" s="269">
        <v>0</v>
      </c>
      <c r="L111" s="269">
        <v>0</v>
      </c>
      <c r="M111" s="269">
        <v>0</v>
      </c>
      <c r="N111" s="269">
        <v>0</v>
      </c>
      <c r="O111" s="269">
        <v>0</v>
      </c>
      <c r="P111" s="268">
        <f t="shared" si="1"/>
        <v>0</v>
      </c>
      <c r="Q111" s="268">
        <f>Table1[[#This Row],[MRC - Monthly Recurring Charge]]*60</f>
        <v>0</v>
      </c>
      <c r="R111" s="268">
        <f>Table1[[#This Row],[Total NRC]]+Table1[[#This Row],[Total MRC == '[60 months times  proposed MRC Charge (K)']]]</f>
        <v>0</v>
      </c>
      <c r="S111" s="91"/>
    </row>
    <row r="112" spans="1:19">
      <c r="A112" s="58"/>
      <c r="B112" s="54"/>
      <c r="C112" s="11" t="s">
        <v>36</v>
      </c>
      <c r="D112" s="11" t="s">
        <v>349</v>
      </c>
      <c r="E112" s="11" t="s">
        <v>350</v>
      </c>
      <c r="F112" s="12" t="s">
        <v>39</v>
      </c>
      <c r="G112" s="11" t="s">
        <v>351</v>
      </c>
      <c r="H112" s="11" t="s">
        <v>351</v>
      </c>
      <c r="I112" s="13" t="s">
        <v>39</v>
      </c>
      <c r="J112" s="21" t="s">
        <v>41</v>
      </c>
      <c r="K112" s="266">
        <v>0</v>
      </c>
      <c r="L112" s="266">
        <v>0</v>
      </c>
      <c r="M112" s="266">
        <v>0</v>
      </c>
      <c r="N112" s="266">
        <v>0</v>
      </c>
      <c r="O112" s="267">
        <v>0</v>
      </c>
      <c r="P112" s="268">
        <f t="shared" si="1"/>
        <v>0</v>
      </c>
      <c r="Q112" s="268">
        <f>Table1[[#This Row],[MRC - Monthly Recurring Charge]]*60</f>
        <v>0</v>
      </c>
      <c r="R112" s="268">
        <f>Table1[[#This Row],[Total NRC]]+Table1[[#This Row],[Total MRC == '[60 months times  proposed MRC Charge (K)']]]</f>
        <v>0</v>
      </c>
      <c r="S112" s="90"/>
    </row>
    <row r="113" spans="1:19">
      <c r="A113" s="62"/>
      <c r="B113" s="55"/>
      <c r="C113" s="15" t="s">
        <v>36</v>
      </c>
      <c r="D113" s="15" t="s">
        <v>352</v>
      </c>
      <c r="E113" s="15" t="s">
        <v>353</v>
      </c>
      <c r="F113" s="16" t="s">
        <v>39</v>
      </c>
      <c r="G113" s="15" t="s">
        <v>354</v>
      </c>
      <c r="H113" s="15" t="s">
        <v>354</v>
      </c>
      <c r="I113" s="17" t="s">
        <v>39</v>
      </c>
      <c r="J113" s="18" t="s">
        <v>41</v>
      </c>
      <c r="K113" s="269">
        <v>0</v>
      </c>
      <c r="L113" s="269">
        <v>0</v>
      </c>
      <c r="M113" s="269">
        <v>0</v>
      </c>
      <c r="N113" s="269">
        <v>0</v>
      </c>
      <c r="O113" s="269">
        <v>0</v>
      </c>
      <c r="P113" s="268">
        <f t="shared" si="1"/>
        <v>0</v>
      </c>
      <c r="Q113" s="268">
        <f>Table1[[#This Row],[MRC - Monthly Recurring Charge]]*60</f>
        <v>0</v>
      </c>
      <c r="R113" s="268">
        <f>Table1[[#This Row],[Total NRC]]+Table1[[#This Row],[Total MRC == '[60 months times  proposed MRC Charge (K)']]]</f>
        <v>0</v>
      </c>
      <c r="S113" s="91"/>
    </row>
    <row r="114" spans="1:19" ht="24">
      <c r="A114" s="64"/>
      <c r="B114" s="54"/>
      <c r="C114" s="11" t="s">
        <v>36</v>
      </c>
      <c r="D114" s="11" t="s">
        <v>355</v>
      </c>
      <c r="E114" s="11" t="s">
        <v>356</v>
      </c>
      <c r="F114" s="12" t="s">
        <v>39</v>
      </c>
      <c r="G114" s="11" t="s">
        <v>357</v>
      </c>
      <c r="H114" s="11" t="s">
        <v>357</v>
      </c>
      <c r="I114" s="13" t="s">
        <v>39</v>
      </c>
      <c r="J114" s="21" t="s">
        <v>41</v>
      </c>
      <c r="K114" s="267">
        <v>0</v>
      </c>
      <c r="L114" s="267">
        <v>0</v>
      </c>
      <c r="M114" s="267">
        <v>0</v>
      </c>
      <c r="N114" s="267">
        <v>0</v>
      </c>
      <c r="O114" s="267">
        <v>0</v>
      </c>
      <c r="P114" s="268">
        <f t="shared" si="1"/>
        <v>0</v>
      </c>
      <c r="Q114" s="268">
        <f>Table1[[#This Row],[MRC - Monthly Recurring Charge]]*60</f>
        <v>0</v>
      </c>
      <c r="R114" s="268">
        <f>Table1[[#This Row],[Total NRC]]+Table1[[#This Row],[Total MRC == '[60 months times  proposed MRC Charge (K)']]]</f>
        <v>0</v>
      </c>
      <c r="S114" s="92"/>
    </row>
    <row r="115" spans="1:19" ht="36">
      <c r="A115" s="62"/>
      <c r="B115" s="55"/>
      <c r="C115" s="15" t="s">
        <v>358</v>
      </c>
      <c r="D115" s="15" t="s">
        <v>359</v>
      </c>
      <c r="E115" s="23" t="s">
        <v>360</v>
      </c>
      <c r="F115" s="16">
        <v>96907</v>
      </c>
      <c r="G115" s="15" t="s">
        <v>361</v>
      </c>
      <c r="H115" s="15" t="s">
        <v>362</v>
      </c>
      <c r="I115" s="17" t="s">
        <v>27</v>
      </c>
      <c r="J115" s="18" t="s">
        <v>41</v>
      </c>
      <c r="K115" s="270">
        <v>0</v>
      </c>
      <c r="L115" s="270">
        <v>0</v>
      </c>
      <c r="M115" s="270">
        <v>0</v>
      </c>
      <c r="N115" s="270">
        <v>0</v>
      </c>
      <c r="O115" s="269">
        <v>0</v>
      </c>
      <c r="P115" s="268">
        <f t="shared" si="1"/>
        <v>0</v>
      </c>
      <c r="Q115" s="268">
        <f>Table1[[#This Row],[MRC - Monthly Recurring Charge]]*60</f>
        <v>0</v>
      </c>
      <c r="R115" s="268">
        <f>Table1[[#This Row],[Total NRC]]+Table1[[#This Row],[Total MRC == '[60 months times  proposed MRC Charge (K)']]]</f>
        <v>0</v>
      </c>
      <c r="S115" s="91"/>
    </row>
    <row r="116" spans="1:19" ht="24">
      <c r="A116" s="64"/>
      <c r="B116" s="54"/>
      <c r="C116" s="11" t="s">
        <v>363</v>
      </c>
      <c r="D116" s="11" t="s">
        <v>364</v>
      </c>
      <c r="E116" s="11" t="s">
        <v>365</v>
      </c>
      <c r="F116" s="12">
        <v>17031415</v>
      </c>
      <c r="G116" s="11" t="s">
        <v>366</v>
      </c>
      <c r="H116" s="11" t="s">
        <v>367</v>
      </c>
      <c r="I116" s="13" t="s">
        <v>27</v>
      </c>
      <c r="J116" s="21" t="s">
        <v>41</v>
      </c>
      <c r="K116" s="267">
        <v>0</v>
      </c>
      <c r="L116" s="267">
        <v>0</v>
      </c>
      <c r="M116" s="267">
        <v>0</v>
      </c>
      <c r="N116" s="267">
        <v>0</v>
      </c>
      <c r="O116" s="267">
        <v>0</v>
      </c>
      <c r="P116" s="268">
        <f t="shared" si="1"/>
        <v>0</v>
      </c>
      <c r="Q116" s="268">
        <f>Table1[[#This Row],[MRC - Monthly Recurring Charge]]*60</f>
        <v>0</v>
      </c>
      <c r="R116" s="268">
        <f>Table1[[#This Row],[Total NRC]]+Table1[[#This Row],[Total MRC == '[60 months times  proposed MRC Charge (K)']]]</f>
        <v>0</v>
      </c>
      <c r="S116" s="92"/>
    </row>
    <row r="117" spans="1:19" ht="24">
      <c r="A117" s="59"/>
      <c r="B117" s="29"/>
      <c r="C117" s="18" t="s">
        <v>363</v>
      </c>
      <c r="D117" s="15" t="s">
        <v>368</v>
      </c>
      <c r="E117" s="27" t="s">
        <v>369</v>
      </c>
      <c r="F117" s="85" t="s">
        <v>370</v>
      </c>
      <c r="G117" s="18" t="s">
        <v>371</v>
      </c>
      <c r="H117" s="18" t="s">
        <v>367</v>
      </c>
      <c r="I117" s="18" t="s">
        <v>22</v>
      </c>
      <c r="J117" s="18" t="s">
        <v>372</v>
      </c>
      <c r="K117" s="269">
        <v>0</v>
      </c>
      <c r="L117" s="269">
        <v>0</v>
      </c>
      <c r="M117" s="269">
        <v>0</v>
      </c>
      <c r="N117" s="269">
        <v>0</v>
      </c>
      <c r="O117" s="269">
        <v>0</v>
      </c>
      <c r="P117" s="268">
        <f t="shared" si="1"/>
        <v>0</v>
      </c>
      <c r="Q117" s="268">
        <f>Table1[[#This Row],[MRC - Monthly Recurring Charge]]*60</f>
        <v>0</v>
      </c>
      <c r="R117" s="268">
        <f>Table1[[#This Row],[Total NRC]]+Table1[[#This Row],[Total MRC == '[60 months times  proposed MRC Charge (K)']]]</f>
        <v>0</v>
      </c>
      <c r="S117" s="91"/>
    </row>
    <row r="118" spans="1:19" ht="24">
      <c r="A118" s="60"/>
      <c r="B118" s="54"/>
      <c r="C118" s="11" t="s">
        <v>373</v>
      </c>
      <c r="D118" s="11" t="s">
        <v>374</v>
      </c>
      <c r="E118" s="19" t="s">
        <v>375</v>
      </c>
      <c r="F118" s="12" t="s">
        <v>376</v>
      </c>
      <c r="G118" s="11" t="s">
        <v>377</v>
      </c>
      <c r="H118" s="11" t="s">
        <v>378</v>
      </c>
      <c r="I118" s="13" t="s">
        <v>22</v>
      </c>
      <c r="J118" s="21" t="s">
        <v>379</v>
      </c>
      <c r="K118" s="266">
        <v>0</v>
      </c>
      <c r="L118" s="266">
        <v>0</v>
      </c>
      <c r="M118" s="266">
        <v>0</v>
      </c>
      <c r="N118" s="266">
        <v>0</v>
      </c>
      <c r="O118" s="267">
        <v>0</v>
      </c>
      <c r="P118" s="268">
        <f t="shared" si="1"/>
        <v>0</v>
      </c>
      <c r="Q118" s="268">
        <f>Table1[[#This Row],[MRC - Monthly Recurring Charge]]*60</f>
        <v>0</v>
      </c>
      <c r="R118" s="268">
        <f>Table1[[#This Row],[Total NRC]]+Table1[[#This Row],[Total MRC == '[60 months times  proposed MRC Charge (K)']]]</f>
        <v>0</v>
      </c>
      <c r="S118" s="98"/>
    </row>
    <row r="119" spans="1:19" ht="24">
      <c r="A119" s="62"/>
      <c r="B119" s="55"/>
      <c r="C119" s="15" t="s">
        <v>373</v>
      </c>
      <c r="D119" s="15" t="s">
        <v>380</v>
      </c>
      <c r="E119" s="23" t="s">
        <v>381</v>
      </c>
      <c r="F119" s="16" t="s">
        <v>376</v>
      </c>
      <c r="G119" s="15" t="s">
        <v>382</v>
      </c>
      <c r="H119" s="15" t="s">
        <v>378</v>
      </c>
      <c r="I119" s="17" t="s">
        <v>27</v>
      </c>
      <c r="J119" s="18" t="s">
        <v>41</v>
      </c>
      <c r="K119" s="269">
        <v>0</v>
      </c>
      <c r="L119" s="269">
        <v>0</v>
      </c>
      <c r="M119" s="269">
        <v>0</v>
      </c>
      <c r="N119" s="269">
        <v>0</v>
      </c>
      <c r="O119" s="269">
        <v>0</v>
      </c>
      <c r="P119" s="268">
        <f t="shared" si="1"/>
        <v>0</v>
      </c>
      <c r="Q119" s="268">
        <f>Table1[[#This Row],[MRC - Monthly Recurring Charge]]*60</f>
        <v>0</v>
      </c>
      <c r="R119" s="268">
        <f>Table1[[#This Row],[Total NRC]]+Table1[[#This Row],[Total MRC == '[60 months times  proposed MRC Charge (K)']]]</f>
        <v>0</v>
      </c>
      <c r="S119" s="99"/>
    </row>
    <row r="120" spans="1:19" ht="24">
      <c r="A120" s="60"/>
      <c r="B120" s="56"/>
      <c r="C120" s="11" t="s">
        <v>383</v>
      </c>
      <c r="D120" s="11" t="s">
        <v>384</v>
      </c>
      <c r="E120" s="27" t="s">
        <v>385</v>
      </c>
      <c r="F120" s="12" t="s">
        <v>370</v>
      </c>
      <c r="G120" s="11" t="s">
        <v>386</v>
      </c>
      <c r="H120" s="11" t="s">
        <v>387</v>
      </c>
      <c r="I120" s="13" t="s">
        <v>22</v>
      </c>
      <c r="J120" s="28" t="s">
        <v>372</v>
      </c>
      <c r="K120" s="267">
        <v>0</v>
      </c>
      <c r="L120" s="267">
        <v>0</v>
      </c>
      <c r="M120" s="267">
        <v>0</v>
      </c>
      <c r="N120" s="267">
        <v>0</v>
      </c>
      <c r="O120" s="267">
        <v>0</v>
      </c>
      <c r="P120" s="268">
        <f t="shared" si="1"/>
        <v>0</v>
      </c>
      <c r="Q120" s="268">
        <f>Table1[[#This Row],[MRC - Monthly Recurring Charge]]*60</f>
        <v>0</v>
      </c>
      <c r="R120" s="268">
        <f>Table1[[#This Row],[Total NRC]]+Table1[[#This Row],[Total MRC == '[60 months times  proposed MRC Charge (K)']]]</f>
        <v>0</v>
      </c>
      <c r="S120" s="92"/>
    </row>
    <row r="121" spans="1:19" ht="24">
      <c r="A121" s="62"/>
      <c r="B121" s="57"/>
      <c r="C121" s="15" t="s">
        <v>383</v>
      </c>
      <c r="D121" s="15" t="s">
        <v>388</v>
      </c>
      <c r="E121" s="27" t="s">
        <v>385</v>
      </c>
      <c r="F121" s="16" t="s">
        <v>370</v>
      </c>
      <c r="G121" s="15" t="s">
        <v>386</v>
      </c>
      <c r="H121" s="15" t="s">
        <v>389</v>
      </c>
      <c r="I121" s="17" t="s">
        <v>22</v>
      </c>
      <c r="J121" s="24" t="s">
        <v>372</v>
      </c>
      <c r="K121" s="270">
        <v>0</v>
      </c>
      <c r="L121" s="270">
        <v>0</v>
      </c>
      <c r="M121" s="270">
        <v>0</v>
      </c>
      <c r="N121" s="270">
        <v>0</v>
      </c>
      <c r="O121" s="269">
        <v>0</v>
      </c>
      <c r="P121" s="268">
        <f t="shared" si="1"/>
        <v>0</v>
      </c>
      <c r="Q121" s="268">
        <f>Table1[[#This Row],[MRC - Monthly Recurring Charge]]*60</f>
        <v>0</v>
      </c>
      <c r="R121" s="268">
        <f>Table1[[#This Row],[Total NRC]]+Table1[[#This Row],[Total MRC == '[60 months times  proposed MRC Charge (K)']]]</f>
        <v>0</v>
      </c>
      <c r="S121" s="91"/>
    </row>
    <row r="122" spans="1:19" ht="24">
      <c r="A122" s="60"/>
      <c r="B122" s="54"/>
      <c r="C122" s="11" t="s">
        <v>383</v>
      </c>
      <c r="D122" s="11" t="s">
        <v>390</v>
      </c>
      <c r="E122" s="19" t="s">
        <v>391</v>
      </c>
      <c r="F122" s="12">
        <v>16066259</v>
      </c>
      <c r="G122" s="11" t="s">
        <v>392</v>
      </c>
      <c r="H122" s="11" t="s">
        <v>387</v>
      </c>
      <c r="I122" s="13" t="s">
        <v>22</v>
      </c>
      <c r="J122" s="21" t="s">
        <v>41</v>
      </c>
      <c r="K122" s="267">
        <v>0</v>
      </c>
      <c r="L122" s="267">
        <v>0</v>
      </c>
      <c r="M122" s="267">
        <v>0</v>
      </c>
      <c r="N122" s="267">
        <v>0</v>
      </c>
      <c r="O122" s="267">
        <v>0</v>
      </c>
      <c r="P122" s="268">
        <f t="shared" si="1"/>
        <v>0</v>
      </c>
      <c r="Q122" s="268">
        <f>Table1[[#This Row],[MRC - Monthly Recurring Charge]]*60</f>
        <v>0</v>
      </c>
      <c r="R122" s="268">
        <f>Table1[[#This Row],[Total NRC]]+Table1[[#This Row],[Total MRC == '[60 months times  proposed MRC Charge (K)']]]</f>
        <v>0</v>
      </c>
      <c r="S122" s="92"/>
    </row>
    <row r="123" spans="1:19" ht="24">
      <c r="A123" s="62"/>
      <c r="B123" s="57"/>
      <c r="C123" s="15" t="s">
        <v>383</v>
      </c>
      <c r="D123" s="15" t="s">
        <v>393</v>
      </c>
      <c r="E123" s="23" t="s">
        <v>394</v>
      </c>
      <c r="F123" s="16">
        <v>96711</v>
      </c>
      <c r="G123" s="15" t="s">
        <v>395</v>
      </c>
      <c r="H123" s="15" t="s">
        <v>387</v>
      </c>
      <c r="I123" s="17" t="s">
        <v>22</v>
      </c>
      <c r="J123" s="18" t="s">
        <v>41</v>
      </c>
      <c r="K123" s="269">
        <v>0</v>
      </c>
      <c r="L123" s="269">
        <v>0</v>
      </c>
      <c r="M123" s="269">
        <v>0</v>
      </c>
      <c r="N123" s="269">
        <v>0</v>
      </c>
      <c r="O123" s="269">
        <v>0</v>
      </c>
      <c r="P123" s="268">
        <f t="shared" si="1"/>
        <v>0</v>
      </c>
      <c r="Q123" s="268">
        <f>Table1[[#This Row],[MRC - Monthly Recurring Charge]]*60</f>
        <v>0</v>
      </c>
      <c r="R123" s="268">
        <f>Table1[[#This Row],[Total NRC]]+Table1[[#This Row],[Total MRC == '[60 months times  proposed MRC Charge (K)']]]</f>
        <v>0</v>
      </c>
      <c r="S123" s="91"/>
    </row>
    <row r="124" spans="1:19" ht="24">
      <c r="A124" s="66"/>
      <c r="B124" s="54"/>
      <c r="C124" s="11" t="s">
        <v>383</v>
      </c>
      <c r="D124" s="11" t="s">
        <v>396</v>
      </c>
      <c r="E124" s="19" t="s">
        <v>397</v>
      </c>
      <c r="F124" s="12">
        <v>16028086</v>
      </c>
      <c r="G124" s="11" t="s">
        <v>398</v>
      </c>
      <c r="H124" s="11" t="s">
        <v>387</v>
      </c>
      <c r="I124" s="13" t="s">
        <v>22</v>
      </c>
      <c r="J124" s="21" t="s">
        <v>41</v>
      </c>
      <c r="K124" s="266">
        <v>0</v>
      </c>
      <c r="L124" s="266">
        <v>0</v>
      </c>
      <c r="M124" s="266">
        <v>0</v>
      </c>
      <c r="N124" s="266">
        <v>0</v>
      </c>
      <c r="O124" s="267">
        <v>0</v>
      </c>
      <c r="P124" s="268">
        <f t="shared" si="1"/>
        <v>0</v>
      </c>
      <c r="Q124" s="268">
        <f>Table1[[#This Row],[MRC - Monthly Recurring Charge]]*60</f>
        <v>0</v>
      </c>
      <c r="R124" s="268">
        <f>Table1[[#This Row],[Total NRC]]+Table1[[#This Row],[Total MRC == '[60 months times  proposed MRC Charge (K)']]]</f>
        <v>0</v>
      </c>
      <c r="S124" s="90"/>
    </row>
    <row r="125" spans="1:19" ht="24">
      <c r="A125" s="62"/>
      <c r="B125" s="55"/>
      <c r="C125" s="15" t="s">
        <v>383</v>
      </c>
      <c r="D125" s="15" t="s">
        <v>399</v>
      </c>
      <c r="E125" s="23" t="s">
        <v>400</v>
      </c>
      <c r="F125" s="16">
        <v>96673</v>
      </c>
      <c r="G125" s="15" t="s">
        <v>401</v>
      </c>
      <c r="H125" s="15" t="s">
        <v>387</v>
      </c>
      <c r="I125" s="17" t="s">
        <v>22</v>
      </c>
      <c r="J125" s="18" t="s">
        <v>41</v>
      </c>
      <c r="K125" s="269">
        <v>0</v>
      </c>
      <c r="L125" s="269">
        <v>0</v>
      </c>
      <c r="M125" s="269">
        <v>0</v>
      </c>
      <c r="N125" s="269">
        <v>0</v>
      </c>
      <c r="O125" s="269">
        <v>0</v>
      </c>
      <c r="P125" s="268">
        <f t="shared" si="1"/>
        <v>0</v>
      </c>
      <c r="Q125" s="268">
        <f>Table1[[#This Row],[MRC - Monthly Recurring Charge]]*60</f>
        <v>0</v>
      </c>
      <c r="R125" s="268">
        <f>Table1[[#This Row],[Total NRC]]+Table1[[#This Row],[Total MRC == '[60 months times  proposed MRC Charge (K)']]]</f>
        <v>0</v>
      </c>
      <c r="S125" s="91"/>
    </row>
    <row r="126" spans="1:19" ht="24">
      <c r="A126" s="60"/>
      <c r="B126" s="54"/>
      <c r="C126" s="11" t="s">
        <v>383</v>
      </c>
      <c r="D126" s="11" t="s">
        <v>402</v>
      </c>
      <c r="E126" s="19" t="s">
        <v>403</v>
      </c>
      <c r="F126" s="12">
        <v>17001581</v>
      </c>
      <c r="G126" s="11" t="s">
        <v>404</v>
      </c>
      <c r="H126" s="11" t="s">
        <v>387</v>
      </c>
      <c r="I126" s="13" t="s">
        <v>27</v>
      </c>
      <c r="J126" s="21" t="s">
        <v>41</v>
      </c>
      <c r="K126" s="267">
        <v>0</v>
      </c>
      <c r="L126" s="267">
        <v>0</v>
      </c>
      <c r="M126" s="267">
        <v>0</v>
      </c>
      <c r="N126" s="267">
        <v>0</v>
      </c>
      <c r="O126" s="267">
        <v>0</v>
      </c>
      <c r="P126" s="268">
        <f t="shared" si="1"/>
        <v>0</v>
      </c>
      <c r="Q126" s="268">
        <f>Table1[[#This Row],[MRC - Monthly Recurring Charge]]*60</f>
        <v>0</v>
      </c>
      <c r="R126" s="268">
        <f>Table1[[#This Row],[Total NRC]]+Table1[[#This Row],[Total MRC == '[60 months times  proposed MRC Charge (K)']]]</f>
        <v>0</v>
      </c>
      <c r="S126" s="92"/>
    </row>
    <row r="127" spans="1:19" ht="24">
      <c r="A127" s="62"/>
      <c r="B127" s="55"/>
      <c r="C127" s="15" t="s">
        <v>383</v>
      </c>
      <c r="D127" s="15" t="s">
        <v>405</v>
      </c>
      <c r="E127" s="23" t="s">
        <v>406</v>
      </c>
      <c r="F127" s="16">
        <v>96710</v>
      </c>
      <c r="G127" s="15" t="s">
        <v>407</v>
      </c>
      <c r="H127" s="15" t="s">
        <v>387</v>
      </c>
      <c r="I127" s="17" t="s">
        <v>22</v>
      </c>
      <c r="J127" s="18" t="s">
        <v>41</v>
      </c>
      <c r="K127" s="270">
        <v>0</v>
      </c>
      <c r="L127" s="270">
        <v>0</v>
      </c>
      <c r="M127" s="270">
        <v>0</v>
      </c>
      <c r="N127" s="270">
        <v>0</v>
      </c>
      <c r="O127" s="269">
        <v>0</v>
      </c>
      <c r="P127" s="268">
        <f t="shared" si="1"/>
        <v>0</v>
      </c>
      <c r="Q127" s="268">
        <f>Table1[[#This Row],[MRC - Monthly Recurring Charge]]*60</f>
        <v>0</v>
      </c>
      <c r="R127" s="268">
        <f>Table1[[#This Row],[Total NRC]]+Table1[[#This Row],[Total MRC == '[60 months times  proposed MRC Charge (K)']]]</f>
        <v>0</v>
      </c>
      <c r="S127" s="91"/>
    </row>
    <row r="128" spans="1:19" ht="24">
      <c r="A128" s="60"/>
      <c r="B128" s="54"/>
      <c r="C128" s="11" t="s">
        <v>383</v>
      </c>
      <c r="D128" s="11" t="s">
        <v>408</v>
      </c>
      <c r="E128" s="19" t="s">
        <v>409</v>
      </c>
      <c r="F128" s="12">
        <v>96677</v>
      </c>
      <c r="G128" s="11" t="s">
        <v>410</v>
      </c>
      <c r="H128" s="11" t="s">
        <v>387</v>
      </c>
      <c r="I128" s="13" t="s">
        <v>22</v>
      </c>
      <c r="J128" s="21" t="s">
        <v>41</v>
      </c>
      <c r="K128" s="267">
        <v>0</v>
      </c>
      <c r="L128" s="267">
        <v>0</v>
      </c>
      <c r="M128" s="267">
        <v>0</v>
      </c>
      <c r="N128" s="267">
        <v>0</v>
      </c>
      <c r="O128" s="267">
        <v>0</v>
      </c>
      <c r="P128" s="268">
        <f t="shared" si="1"/>
        <v>0</v>
      </c>
      <c r="Q128" s="268">
        <f>Table1[[#This Row],[MRC - Monthly Recurring Charge]]*60</f>
        <v>0</v>
      </c>
      <c r="R128" s="268">
        <f>Table1[[#This Row],[Total NRC]]+Table1[[#This Row],[Total MRC == '[60 months times  proposed MRC Charge (K)']]]</f>
        <v>0</v>
      </c>
      <c r="S128" s="92"/>
    </row>
    <row r="129" spans="1:19" ht="24">
      <c r="A129" s="62"/>
      <c r="B129" s="55"/>
      <c r="C129" s="15" t="s">
        <v>383</v>
      </c>
      <c r="D129" s="15" t="s">
        <v>411</v>
      </c>
      <c r="E129" s="23" t="s">
        <v>412</v>
      </c>
      <c r="F129" s="16">
        <v>96693</v>
      </c>
      <c r="G129" s="15" t="s">
        <v>413</v>
      </c>
      <c r="H129" s="15" t="s">
        <v>387</v>
      </c>
      <c r="I129" s="17" t="s">
        <v>22</v>
      </c>
      <c r="J129" s="18" t="s">
        <v>41</v>
      </c>
      <c r="K129" s="269">
        <v>0</v>
      </c>
      <c r="L129" s="269">
        <v>0</v>
      </c>
      <c r="M129" s="269">
        <v>0</v>
      </c>
      <c r="N129" s="269">
        <v>0</v>
      </c>
      <c r="O129" s="269">
        <v>0</v>
      </c>
      <c r="P129" s="268">
        <f t="shared" si="1"/>
        <v>0</v>
      </c>
      <c r="Q129" s="268">
        <f>Table1[[#This Row],[MRC - Monthly Recurring Charge]]*60</f>
        <v>0</v>
      </c>
      <c r="R129" s="268">
        <f>Table1[[#This Row],[Total NRC]]+Table1[[#This Row],[Total MRC == '[60 months times  proposed MRC Charge (K)']]]</f>
        <v>0</v>
      </c>
      <c r="S129" s="91"/>
    </row>
    <row r="130" spans="1:19" ht="24">
      <c r="A130" s="60"/>
      <c r="B130" s="54"/>
      <c r="C130" s="11" t="s">
        <v>383</v>
      </c>
      <c r="D130" s="11" t="s">
        <v>414</v>
      </c>
      <c r="E130" s="19" t="s">
        <v>415</v>
      </c>
      <c r="F130" s="12">
        <v>211984</v>
      </c>
      <c r="G130" s="11" t="s">
        <v>416</v>
      </c>
      <c r="H130" s="11" t="s">
        <v>387</v>
      </c>
      <c r="I130" s="13" t="s">
        <v>22</v>
      </c>
      <c r="J130" s="21" t="s">
        <v>41</v>
      </c>
      <c r="K130" s="266">
        <v>0</v>
      </c>
      <c r="L130" s="266">
        <v>0</v>
      </c>
      <c r="M130" s="266">
        <v>0</v>
      </c>
      <c r="N130" s="266">
        <v>0</v>
      </c>
      <c r="O130" s="267">
        <v>0</v>
      </c>
      <c r="P130" s="268">
        <f t="shared" si="1"/>
        <v>0</v>
      </c>
      <c r="Q130" s="268">
        <f>Table1[[#This Row],[MRC - Monthly Recurring Charge]]*60</f>
        <v>0</v>
      </c>
      <c r="R130" s="268">
        <f>Table1[[#This Row],[Total NRC]]+Table1[[#This Row],[Total MRC == '[60 months times  proposed MRC Charge (K)']]]</f>
        <v>0</v>
      </c>
      <c r="S130" s="92"/>
    </row>
    <row r="131" spans="1:19" ht="24">
      <c r="A131" s="62"/>
      <c r="B131" s="55"/>
      <c r="C131" s="15" t="s">
        <v>383</v>
      </c>
      <c r="D131" s="15" t="s">
        <v>417</v>
      </c>
      <c r="E131" s="23" t="s">
        <v>418</v>
      </c>
      <c r="F131" s="16">
        <v>96698</v>
      </c>
      <c r="G131" s="15" t="s">
        <v>419</v>
      </c>
      <c r="H131" s="15" t="s">
        <v>387</v>
      </c>
      <c r="I131" s="17" t="s">
        <v>27</v>
      </c>
      <c r="J131" s="18" t="s">
        <v>41</v>
      </c>
      <c r="K131" s="269">
        <v>0</v>
      </c>
      <c r="L131" s="269">
        <v>0</v>
      </c>
      <c r="M131" s="269">
        <v>0</v>
      </c>
      <c r="N131" s="269">
        <v>0</v>
      </c>
      <c r="O131" s="269">
        <v>0</v>
      </c>
      <c r="P131" s="268">
        <f t="shared" si="1"/>
        <v>0</v>
      </c>
      <c r="Q131" s="268">
        <f>Table1[[#This Row],[MRC - Monthly Recurring Charge]]*60</f>
        <v>0</v>
      </c>
      <c r="R131" s="268">
        <f>Table1[[#This Row],[Total NRC]]+Table1[[#This Row],[Total MRC == '[60 months times  proposed MRC Charge (K)']]]</f>
        <v>0</v>
      </c>
      <c r="S131" s="91"/>
    </row>
    <row r="132" spans="1:19" ht="24">
      <c r="A132" s="60"/>
      <c r="B132" s="54"/>
      <c r="C132" s="11" t="s">
        <v>383</v>
      </c>
      <c r="D132" s="11" t="s">
        <v>420</v>
      </c>
      <c r="E132" s="19" t="s">
        <v>421</v>
      </c>
      <c r="F132" s="12">
        <v>96709</v>
      </c>
      <c r="G132" s="11" t="s">
        <v>422</v>
      </c>
      <c r="H132" s="11" t="s">
        <v>387</v>
      </c>
      <c r="I132" s="13" t="s">
        <v>22</v>
      </c>
      <c r="J132" s="21" t="s">
        <v>41</v>
      </c>
      <c r="K132" s="267">
        <v>0</v>
      </c>
      <c r="L132" s="267">
        <v>0</v>
      </c>
      <c r="M132" s="267">
        <v>0</v>
      </c>
      <c r="N132" s="267">
        <v>0</v>
      </c>
      <c r="O132" s="267">
        <v>0</v>
      </c>
      <c r="P132" s="268">
        <f t="shared" si="1"/>
        <v>0</v>
      </c>
      <c r="Q132" s="268">
        <f>Table1[[#This Row],[MRC - Monthly Recurring Charge]]*60</f>
        <v>0</v>
      </c>
      <c r="R132" s="268">
        <f>Table1[[#This Row],[Total NRC]]+Table1[[#This Row],[Total MRC == '[60 months times  proposed MRC Charge (K)']]]</f>
        <v>0</v>
      </c>
      <c r="S132" s="92"/>
    </row>
    <row r="133" spans="1:19" ht="24">
      <c r="A133" s="62"/>
      <c r="B133" s="55"/>
      <c r="C133" s="15" t="s">
        <v>383</v>
      </c>
      <c r="D133" s="15" t="s">
        <v>423</v>
      </c>
      <c r="E133" s="23" t="s">
        <v>424</v>
      </c>
      <c r="F133" s="16">
        <v>96696</v>
      </c>
      <c r="G133" s="15" t="s">
        <v>425</v>
      </c>
      <c r="H133" s="15" t="s">
        <v>387</v>
      </c>
      <c r="I133" s="17" t="s">
        <v>22</v>
      </c>
      <c r="J133" s="18" t="s">
        <v>41</v>
      </c>
      <c r="K133" s="270">
        <v>0</v>
      </c>
      <c r="L133" s="270">
        <v>0</v>
      </c>
      <c r="M133" s="270">
        <v>0</v>
      </c>
      <c r="N133" s="270">
        <v>0</v>
      </c>
      <c r="O133" s="269">
        <v>0</v>
      </c>
      <c r="P133" s="268">
        <f t="shared" si="1"/>
        <v>0</v>
      </c>
      <c r="Q133" s="268">
        <f>Table1[[#This Row],[MRC - Monthly Recurring Charge]]*60</f>
        <v>0</v>
      </c>
      <c r="R133" s="268">
        <f>Table1[[#This Row],[Total NRC]]+Table1[[#This Row],[Total MRC == '[60 months times  proposed MRC Charge (K)']]]</f>
        <v>0</v>
      </c>
      <c r="S133" s="91"/>
    </row>
    <row r="134" spans="1:19" ht="24">
      <c r="A134" s="60"/>
      <c r="B134" s="54"/>
      <c r="C134" s="11" t="s">
        <v>383</v>
      </c>
      <c r="D134" s="11" t="s">
        <v>426</v>
      </c>
      <c r="E134" s="19" t="s">
        <v>427</v>
      </c>
      <c r="F134" s="12">
        <v>96690</v>
      </c>
      <c r="G134" s="11" t="s">
        <v>428</v>
      </c>
      <c r="H134" s="11" t="s">
        <v>387</v>
      </c>
      <c r="I134" s="13" t="s">
        <v>22</v>
      </c>
      <c r="J134" s="21" t="s">
        <v>41</v>
      </c>
      <c r="K134" s="267">
        <v>0</v>
      </c>
      <c r="L134" s="267">
        <v>0</v>
      </c>
      <c r="M134" s="267">
        <v>0</v>
      </c>
      <c r="N134" s="267">
        <v>0</v>
      </c>
      <c r="O134" s="267">
        <v>0</v>
      </c>
      <c r="P134" s="268">
        <f t="shared" si="1"/>
        <v>0</v>
      </c>
      <c r="Q134" s="268">
        <f>Table1[[#This Row],[MRC - Monthly Recurring Charge]]*60</f>
        <v>0</v>
      </c>
      <c r="R134" s="268">
        <f>Table1[[#This Row],[Total NRC]]+Table1[[#This Row],[Total MRC == '[60 months times  proposed MRC Charge (K)']]]</f>
        <v>0</v>
      </c>
      <c r="S134" s="92"/>
    </row>
    <row r="135" spans="1:19" ht="24">
      <c r="A135" s="62"/>
      <c r="B135" s="55"/>
      <c r="C135" s="15" t="s">
        <v>383</v>
      </c>
      <c r="D135" s="15" t="s">
        <v>429</v>
      </c>
      <c r="E135" s="23" t="s">
        <v>430</v>
      </c>
      <c r="F135" s="16">
        <v>96676</v>
      </c>
      <c r="G135" s="15" t="s">
        <v>431</v>
      </c>
      <c r="H135" s="15" t="s">
        <v>387</v>
      </c>
      <c r="I135" s="17" t="s">
        <v>27</v>
      </c>
      <c r="J135" s="18" t="s">
        <v>41</v>
      </c>
      <c r="K135" s="269">
        <v>0</v>
      </c>
      <c r="L135" s="269">
        <v>0</v>
      </c>
      <c r="M135" s="269">
        <v>0</v>
      </c>
      <c r="N135" s="269">
        <v>0</v>
      </c>
      <c r="O135" s="269">
        <v>0</v>
      </c>
      <c r="P135" s="268">
        <f t="shared" si="1"/>
        <v>0</v>
      </c>
      <c r="Q135" s="268">
        <f>Table1[[#This Row],[MRC - Monthly Recurring Charge]]*60</f>
        <v>0</v>
      </c>
      <c r="R135" s="268">
        <f>Table1[[#This Row],[Total NRC]]+Table1[[#This Row],[Total MRC == '[60 months times  proposed MRC Charge (K)']]]</f>
        <v>0</v>
      </c>
      <c r="S135" s="91"/>
    </row>
    <row r="136" spans="1:19" ht="24">
      <c r="A136" s="60"/>
      <c r="B136" s="54"/>
      <c r="C136" s="11" t="s">
        <v>383</v>
      </c>
      <c r="D136" s="11" t="s">
        <v>432</v>
      </c>
      <c r="E136" s="19" t="s">
        <v>433</v>
      </c>
      <c r="F136" s="12">
        <v>96702</v>
      </c>
      <c r="G136" s="11" t="s">
        <v>434</v>
      </c>
      <c r="H136" s="11" t="s">
        <v>387</v>
      </c>
      <c r="I136" s="13" t="s">
        <v>22</v>
      </c>
      <c r="J136" s="21" t="s">
        <v>41</v>
      </c>
      <c r="K136" s="266">
        <v>0</v>
      </c>
      <c r="L136" s="266">
        <v>0</v>
      </c>
      <c r="M136" s="266">
        <v>0</v>
      </c>
      <c r="N136" s="266">
        <v>0</v>
      </c>
      <c r="O136" s="267">
        <v>0</v>
      </c>
      <c r="P136" s="268">
        <f t="shared" si="1"/>
        <v>0</v>
      </c>
      <c r="Q136" s="268">
        <f>Table1[[#This Row],[MRC - Monthly Recurring Charge]]*60</f>
        <v>0</v>
      </c>
      <c r="R136" s="268">
        <f>Table1[[#This Row],[Total NRC]]+Table1[[#This Row],[Total MRC == '[60 months times  proposed MRC Charge (K)']]]</f>
        <v>0</v>
      </c>
      <c r="S136" s="92"/>
    </row>
    <row r="137" spans="1:19" ht="24">
      <c r="A137" s="62"/>
      <c r="B137" s="55"/>
      <c r="C137" s="15" t="s">
        <v>383</v>
      </c>
      <c r="D137" s="15" t="s">
        <v>435</v>
      </c>
      <c r="E137" s="23" t="s">
        <v>436</v>
      </c>
      <c r="F137" s="16">
        <v>96700</v>
      </c>
      <c r="G137" s="15" t="s">
        <v>437</v>
      </c>
      <c r="H137" s="15" t="s">
        <v>387</v>
      </c>
      <c r="I137" s="17" t="s">
        <v>22</v>
      </c>
      <c r="J137" s="18" t="s">
        <v>41</v>
      </c>
      <c r="K137" s="269">
        <v>0</v>
      </c>
      <c r="L137" s="269">
        <v>0</v>
      </c>
      <c r="M137" s="269">
        <v>0</v>
      </c>
      <c r="N137" s="269">
        <v>0</v>
      </c>
      <c r="O137" s="269">
        <v>0</v>
      </c>
      <c r="P137" s="268">
        <f t="shared" si="1"/>
        <v>0</v>
      </c>
      <c r="Q137" s="268">
        <f>Table1[[#This Row],[MRC - Monthly Recurring Charge]]*60</f>
        <v>0</v>
      </c>
      <c r="R137" s="268">
        <f>Table1[[#This Row],[Total NRC]]+Table1[[#This Row],[Total MRC == '[60 months times  proposed MRC Charge (K)']]]</f>
        <v>0</v>
      </c>
      <c r="S137" s="91"/>
    </row>
    <row r="138" spans="1:19" ht="24">
      <c r="A138" s="60"/>
      <c r="B138" s="54"/>
      <c r="C138" s="11" t="s">
        <v>383</v>
      </c>
      <c r="D138" s="11" t="s">
        <v>438</v>
      </c>
      <c r="E138" s="19" t="s">
        <v>439</v>
      </c>
      <c r="F138" s="12">
        <v>96707</v>
      </c>
      <c r="G138" s="11" t="s">
        <v>440</v>
      </c>
      <c r="H138" s="11" t="s">
        <v>387</v>
      </c>
      <c r="I138" s="13" t="s">
        <v>22</v>
      </c>
      <c r="J138" s="21" t="s">
        <v>41</v>
      </c>
      <c r="K138" s="267">
        <v>0</v>
      </c>
      <c r="L138" s="267">
        <v>0</v>
      </c>
      <c r="M138" s="267">
        <v>0</v>
      </c>
      <c r="N138" s="267">
        <v>0</v>
      </c>
      <c r="O138" s="267">
        <v>0</v>
      </c>
      <c r="P138" s="268">
        <f t="shared" si="1"/>
        <v>0</v>
      </c>
      <c r="Q138" s="268">
        <f>Table1[[#This Row],[MRC - Monthly Recurring Charge]]*60</f>
        <v>0</v>
      </c>
      <c r="R138" s="268">
        <f>Table1[[#This Row],[Total NRC]]+Table1[[#This Row],[Total MRC == '[60 months times  proposed MRC Charge (K)']]]</f>
        <v>0</v>
      </c>
      <c r="S138" s="92"/>
    </row>
    <row r="139" spans="1:19" ht="24">
      <c r="A139" s="62"/>
      <c r="B139" s="55"/>
      <c r="C139" s="15" t="s">
        <v>383</v>
      </c>
      <c r="D139" s="15" t="s">
        <v>441</v>
      </c>
      <c r="E139" s="23" t="s">
        <v>442</v>
      </c>
      <c r="F139" s="16">
        <v>205481</v>
      </c>
      <c r="G139" s="15" t="s">
        <v>443</v>
      </c>
      <c r="H139" s="15" t="s">
        <v>387</v>
      </c>
      <c r="I139" s="17" t="s">
        <v>22</v>
      </c>
      <c r="J139" s="18" t="s">
        <v>41</v>
      </c>
      <c r="K139" s="270">
        <v>0</v>
      </c>
      <c r="L139" s="270">
        <v>0</v>
      </c>
      <c r="M139" s="270">
        <v>0</v>
      </c>
      <c r="N139" s="270">
        <v>0</v>
      </c>
      <c r="O139" s="269">
        <v>0</v>
      </c>
      <c r="P139" s="268">
        <f t="shared" ref="P139:P202" si="2">L139+M139+N139+O139</f>
        <v>0</v>
      </c>
      <c r="Q139" s="268">
        <f>Table1[[#This Row],[MRC - Monthly Recurring Charge]]*60</f>
        <v>0</v>
      </c>
      <c r="R139" s="268">
        <f>Table1[[#This Row],[Total NRC]]+Table1[[#This Row],[Total MRC == '[60 months times  proposed MRC Charge (K)']]]</f>
        <v>0</v>
      </c>
      <c r="S139" s="91"/>
    </row>
    <row r="140" spans="1:19" ht="24">
      <c r="A140" s="60"/>
      <c r="B140" s="54"/>
      <c r="C140" s="11" t="s">
        <v>444</v>
      </c>
      <c r="D140" s="11" t="s">
        <v>445</v>
      </c>
      <c r="E140" s="19" t="s">
        <v>446</v>
      </c>
      <c r="F140" s="12">
        <v>96430</v>
      </c>
      <c r="G140" s="11" t="s">
        <v>447</v>
      </c>
      <c r="H140" s="11" t="s">
        <v>448</v>
      </c>
      <c r="I140" s="13" t="s">
        <v>27</v>
      </c>
      <c r="J140" s="21" t="s">
        <v>41</v>
      </c>
      <c r="K140" s="267">
        <v>0</v>
      </c>
      <c r="L140" s="267">
        <v>0</v>
      </c>
      <c r="M140" s="267">
        <v>0</v>
      </c>
      <c r="N140" s="267">
        <v>0</v>
      </c>
      <c r="O140" s="267">
        <v>0</v>
      </c>
      <c r="P140" s="268">
        <f t="shared" si="2"/>
        <v>0</v>
      </c>
      <c r="Q140" s="268">
        <f>Table1[[#This Row],[MRC - Monthly Recurring Charge]]*60</f>
        <v>0</v>
      </c>
      <c r="R140" s="268">
        <f>Table1[[#This Row],[Total NRC]]+Table1[[#This Row],[Total MRC == '[60 months times  proposed MRC Charge (K)']]]</f>
        <v>0</v>
      </c>
      <c r="S140" s="92"/>
    </row>
    <row r="141" spans="1:19" ht="24">
      <c r="A141" s="62"/>
      <c r="B141" s="55"/>
      <c r="C141" s="15" t="s">
        <v>444</v>
      </c>
      <c r="D141" s="15" t="s">
        <v>449</v>
      </c>
      <c r="E141" s="23" t="s">
        <v>446</v>
      </c>
      <c r="F141" s="16">
        <v>96430</v>
      </c>
      <c r="G141" s="15" t="s">
        <v>447</v>
      </c>
      <c r="H141" s="15" t="s">
        <v>450</v>
      </c>
      <c r="I141" s="17" t="s">
        <v>22</v>
      </c>
      <c r="J141" s="18" t="s">
        <v>41</v>
      </c>
      <c r="K141" s="269">
        <v>0</v>
      </c>
      <c r="L141" s="269">
        <v>0</v>
      </c>
      <c r="M141" s="269">
        <v>0</v>
      </c>
      <c r="N141" s="269">
        <v>0</v>
      </c>
      <c r="O141" s="269">
        <v>0</v>
      </c>
      <c r="P141" s="268">
        <f t="shared" si="2"/>
        <v>0</v>
      </c>
      <c r="Q141" s="268">
        <f>Table1[[#This Row],[MRC - Monthly Recurring Charge]]*60</f>
        <v>0</v>
      </c>
      <c r="R141" s="268">
        <f>Table1[[#This Row],[Total NRC]]+Table1[[#This Row],[Total MRC == '[60 months times  proposed MRC Charge (K)']]]</f>
        <v>0</v>
      </c>
      <c r="S141" s="91"/>
    </row>
    <row r="142" spans="1:19" ht="24">
      <c r="A142" s="60"/>
      <c r="B142" s="54"/>
      <c r="C142" s="11" t="s">
        <v>444</v>
      </c>
      <c r="D142" s="11" t="s">
        <v>451</v>
      </c>
      <c r="E142" s="19" t="s">
        <v>452</v>
      </c>
      <c r="F142" s="12">
        <v>96440</v>
      </c>
      <c r="G142" s="11" t="s">
        <v>453</v>
      </c>
      <c r="H142" s="11" t="s">
        <v>448</v>
      </c>
      <c r="I142" s="13" t="s">
        <v>22</v>
      </c>
      <c r="J142" s="21" t="s">
        <v>41</v>
      </c>
      <c r="K142" s="266">
        <v>0</v>
      </c>
      <c r="L142" s="266">
        <v>0</v>
      </c>
      <c r="M142" s="266">
        <v>0</v>
      </c>
      <c r="N142" s="266">
        <v>0</v>
      </c>
      <c r="O142" s="267">
        <v>0</v>
      </c>
      <c r="P142" s="268">
        <f t="shared" si="2"/>
        <v>0</v>
      </c>
      <c r="Q142" s="268">
        <f>Table1[[#This Row],[MRC - Monthly Recurring Charge]]*60</f>
        <v>0</v>
      </c>
      <c r="R142" s="268">
        <f>Table1[[#This Row],[Total NRC]]+Table1[[#This Row],[Total MRC == '[60 months times  proposed MRC Charge (K)']]]</f>
        <v>0</v>
      </c>
      <c r="S142" s="92"/>
    </row>
    <row r="143" spans="1:19" ht="24">
      <c r="A143" s="59"/>
      <c r="B143" s="55"/>
      <c r="C143" s="15" t="s">
        <v>444</v>
      </c>
      <c r="D143" s="15" t="s">
        <v>454</v>
      </c>
      <c r="E143" s="23" t="s">
        <v>452</v>
      </c>
      <c r="F143" s="16">
        <v>96440</v>
      </c>
      <c r="G143" s="15" t="s">
        <v>453</v>
      </c>
      <c r="H143" s="15" t="s">
        <v>450</v>
      </c>
      <c r="I143" s="17" t="s">
        <v>22</v>
      </c>
      <c r="J143" s="18" t="s">
        <v>41</v>
      </c>
      <c r="K143" s="269">
        <v>0</v>
      </c>
      <c r="L143" s="269">
        <v>0</v>
      </c>
      <c r="M143" s="269">
        <v>0</v>
      </c>
      <c r="N143" s="269">
        <v>0</v>
      </c>
      <c r="O143" s="269">
        <v>0</v>
      </c>
      <c r="P143" s="268">
        <f t="shared" si="2"/>
        <v>0</v>
      </c>
      <c r="Q143" s="268">
        <f>Table1[[#This Row],[MRC - Monthly Recurring Charge]]*60</f>
        <v>0</v>
      </c>
      <c r="R143" s="268">
        <f>Table1[[#This Row],[Total NRC]]+Table1[[#This Row],[Total MRC == '[60 months times  proposed MRC Charge (K)']]]</f>
        <v>0</v>
      </c>
      <c r="S143" s="91"/>
    </row>
    <row r="144" spans="1:19" ht="24">
      <c r="A144" s="60"/>
      <c r="B144" s="54"/>
      <c r="C144" s="11" t="s">
        <v>444</v>
      </c>
      <c r="D144" s="11" t="s">
        <v>455</v>
      </c>
      <c r="E144" s="19" t="s">
        <v>456</v>
      </c>
      <c r="F144" s="12">
        <v>96441</v>
      </c>
      <c r="G144" s="11" t="s">
        <v>457</v>
      </c>
      <c r="H144" s="11" t="s">
        <v>448</v>
      </c>
      <c r="I144" s="13" t="s">
        <v>22</v>
      </c>
      <c r="J144" s="21" t="s">
        <v>41</v>
      </c>
      <c r="K144" s="267">
        <v>0</v>
      </c>
      <c r="L144" s="267">
        <v>0</v>
      </c>
      <c r="M144" s="267">
        <v>0</v>
      </c>
      <c r="N144" s="267">
        <v>0</v>
      </c>
      <c r="O144" s="267">
        <v>0</v>
      </c>
      <c r="P144" s="268">
        <f t="shared" si="2"/>
        <v>0</v>
      </c>
      <c r="Q144" s="268">
        <f>Table1[[#This Row],[MRC - Monthly Recurring Charge]]*60</f>
        <v>0</v>
      </c>
      <c r="R144" s="268">
        <f>Table1[[#This Row],[Total NRC]]+Table1[[#This Row],[Total MRC == '[60 months times  proposed MRC Charge (K)']]]</f>
        <v>0</v>
      </c>
      <c r="S144" s="92"/>
    </row>
    <row r="145" spans="1:19" ht="24">
      <c r="A145" s="62"/>
      <c r="B145" s="55"/>
      <c r="C145" s="15" t="s">
        <v>444</v>
      </c>
      <c r="D145" s="15" t="s">
        <v>458</v>
      </c>
      <c r="E145" s="23" t="s">
        <v>456</v>
      </c>
      <c r="F145" s="16">
        <v>96441</v>
      </c>
      <c r="G145" s="15" t="s">
        <v>457</v>
      </c>
      <c r="H145" s="15" t="s">
        <v>450</v>
      </c>
      <c r="I145" s="17" t="s">
        <v>22</v>
      </c>
      <c r="J145" s="18" t="s">
        <v>41</v>
      </c>
      <c r="K145" s="270">
        <v>0</v>
      </c>
      <c r="L145" s="270">
        <v>0</v>
      </c>
      <c r="M145" s="270">
        <v>0</v>
      </c>
      <c r="N145" s="270">
        <v>0</v>
      </c>
      <c r="O145" s="269">
        <v>0</v>
      </c>
      <c r="P145" s="268">
        <f t="shared" si="2"/>
        <v>0</v>
      </c>
      <c r="Q145" s="268">
        <f>Table1[[#This Row],[MRC - Monthly Recurring Charge]]*60</f>
        <v>0</v>
      </c>
      <c r="R145" s="268">
        <f>Table1[[#This Row],[Total NRC]]+Table1[[#This Row],[Total MRC == '[60 months times  proposed MRC Charge (K)']]]</f>
        <v>0</v>
      </c>
      <c r="S145" s="91"/>
    </row>
    <row r="146" spans="1:19" ht="24">
      <c r="A146" s="60"/>
      <c r="B146" s="54"/>
      <c r="C146" s="11" t="s">
        <v>444</v>
      </c>
      <c r="D146" s="11" t="s">
        <v>459</v>
      </c>
      <c r="E146" s="19" t="s">
        <v>460</v>
      </c>
      <c r="F146" s="12">
        <v>96428</v>
      </c>
      <c r="G146" s="11" t="s">
        <v>461</v>
      </c>
      <c r="H146" s="11" t="s">
        <v>448</v>
      </c>
      <c r="I146" s="13" t="s">
        <v>22</v>
      </c>
      <c r="J146" s="21" t="s">
        <v>41</v>
      </c>
      <c r="K146" s="267">
        <v>0</v>
      </c>
      <c r="L146" s="267">
        <v>0</v>
      </c>
      <c r="M146" s="267">
        <v>0</v>
      </c>
      <c r="N146" s="267">
        <v>0</v>
      </c>
      <c r="O146" s="267">
        <v>0</v>
      </c>
      <c r="P146" s="268">
        <f t="shared" si="2"/>
        <v>0</v>
      </c>
      <c r="Q146" s="268">
        <f>Table1[[#This Row],[MRC - Monthly Recurring Charge]]*60</f>
        <v>0</v>
      </c>
      <c r="R146" s="268">
        <f>Table1[[#This Row],[Total NRC]]+Table1[[#This Row],[Total MRC == '[60 months times  proposed MRC Charge (K)']]]</f>
        <v>0</v>
      </c>
      <c r="S146" s="92"/>
    </row>
    <row r="147" spans="1:19" ht="24">
      <c r="A147" s="61"/>
      <c r="B147" s="55"/>
      <c r="C147" s="15" t="s">
        <v>444</v>
      </c>
      <c r="D147" s="15" t="s">
        <v>462</v>
      </c>
      <c r="E147" s="23" t="s">
        <v>460</v>
      </c>
      <c r="F147" s="16">
        <v>96428</v>
      </c>
      <c r="G147" s="15" t="s">
        <v>461</v>
      </c>
      <c r="H147" s="15" t="s">
        <v>450</v>
      </c>
      <c r="I147" s="17" t="s">
        <v>22</v>
      </c>
      <c r="J147" s="18" t="s">
        <v>41</v>
      </c>
      <c r="K147" s="269">
        <v>0</v>
      </c>
      <c r="L147" s="269">
        <v>0</v>
      </c>
      <c r="M147" s="269">
        <v>0</v>
      </c>
      <c r="N147" s="269">
        <v>0</v>
      </c>
      <c r="O147" s="269">
        <v>0</v>
      </c>
      <c r="P147" s="268">
        <f t="shared" si="2"/>
        <v>0</v>
      </c>
      <c r="Q147" s="268">
        <f>Table1[[#This Row],[MRC - Monthly Recurring Charge]]*60</f>
        <v>0</v>
      </c>
      <c r="R147" s="268">
        <f>Table1[[#This Row],[Total NRC]]+Table1[[#This Row],[Total MRC == '[60 months times  proposed MRC Charge (K)']]]</f>
        <v>0</v>
      </c>
      <c r="S147" s="93"/>
    </row>
    <row r="148" spans="1:19" ht="24">
      <c r="A148" s="64"/>
      <c r="B148" s="54"/>
      <c r="C148" s="11" t="s">
        <v>444</v>
      </c>
      <c r="D148" s="11" t="s">
        <v>463</v>
      </c>
      <c r="E148" s="19" t="s">
        <v>464</v>
      </c>
      <c r="F148" s="12">
        <v>96618</v>
      </c>
      <c r="G148" s="11" t="s">
        <v>465</v>
      </c>
      <c r="H148" s="11" t="s">
        <v>448</v>
      </c>
      <c r="I148" s="13" t="s">
        <v>22</v>
      </c>
      <c r="J148" s="21" t="s">
        <v>41</v>
      </c>
      <c r="K148" s="266">
        <v>0</v>
      </c>
      <c r="L148" s="266">
        <v>0</v>
      </c>
      <c r="M148" s="266">
        <v>0</v>
      </c>
      <c r="N148" s="266">
        <v>0</v>
      </c>
      <c r="O148" s="267">
        <v>0</v>
      </c>
      <c r="P148" s="268">
        <f t="shared" si="2"/>
        <v>0</v>
      </c>
      <c r="Q148" s="268">
        <f>Table1[[#This Row],[MRC - Monthly Recurring Charge]]*60</f>
        <v>0</v>
      </c>
      <c r="R148" s="268">
        <f>Table1[[#This Row],[Total NRC]]+Table1[[#This Row],[Total MRC == '[60 months times  proposed MRC Charge (K)']]]</f>
        <v>0</v>
      </c>
      <c r="S148" s="92"/>
    </row>
    <row r="149" spans="1:19" ht="24">
      <c r="A149" s="62"/>
      <c r="B149" s="55"/>
      <c r="C149" s="15" t="s">
        <v>444</v>
      </c>
      <c r="D149" s="15" t="s">
        <v>466</v>
      </c>
      <c r="E149" s="23" t="s">
        <v>464</v>
      </c>
      <c r="F149" s="16">
        <v>96618</v>
      </c>
      <c r="G149" s="15" t="s">
        <v>465</v>
      </c>
      <c r="H149" s="15" t="s">
        <v>450</v>
      </c>
      <c r="I149" s="17" t="s">
        <v>22</v>
      </c>
      <c r="J149" s="18" t="s">
        <v>41</v>
      </c>
      <c r="K149" s="269">
        <v>0</v>
      </c>
      <c r="L149" s="269">
        <v>0</v>
      </c>
      <c r="M149" s="269">
        <v>0</v>
      </c>
      <c r="N149" s="269">
        <v>0</v>
      </c>
      <c r="O149" s="269">
        <v>0</v>
      </c>
      <c r="P149" s="268">
        <f t="shared" si="2"/>
        <v>0</v>
      </c>
      <c r="Q149" s="268">
        <f>Table1[[#This Row],[MRC - Monthly Recurring Charge]]*60</f>
        <v>0</v>
      </c>
      <c r="R149" s="268">
        <f>Table1[[#This Row],[Total NRC]]+Table1[[#This Row],[Total MRC == '[60 months times  proposed MRC Charge (K)']]]</f>
        <v>0</v>
      </c>
      <c r="S149" s="91"/>
    </row>
    <row r="150" spans="1:19" ht="24">
      <c r="A150" s="60"/>
      <c r="B150" s="54"/>
      <c r="C150" s="11" t="s">
        <v>444</v>
      </c>
      <c r="D150" s="11" t="s">
        <v>467</v>
      </c>
      <c r="E150" s="19" t="s">
        <v>468</v>
      </c>
      <c r="F150" s="12">
        <v>96621</v>
      </c>
      <c r="G150" s="11" t="s">
        <v>469</v>
      </c>
      <c r="H150" s="11" t="s">
        <v>448</v>
      </c>
      <c r="I150" s="13" t="s">
        <v>27</v>
      </c>
      <c r="J150" s="21" t="s">
        <v>41</v>
      </c>
      <c r="K150" s="267">
        <v>0</v>
      </c>
      <c r="L150" s="267">
        <v>0</v>
      </c>
      <c r="M150" s="267">
        <v>0</v>
      </c>
      <c r="N150" s="267">
        <v>0</v>
      </c>
      <c r="O150" s="267">
        <v>0</v>
      </c>
      <c r="P150" s="268">
        <f t="shared" si="2"/>
        <v>0</v>
      </c>
      <c r="Q150" s="268">
        <f>Table1[[#This Row],[MRC - Monthly Recurring Charge]]*60</f>
        <v>0</v>
      </c>
      <c r="R150" s="268">
        <f>Table1[[#This Row],[Total NRC]]+Table1[[#This Row],[Total MRC == '[60 months times  proposed MRC Charge (K)']]]</f>
        <v>0</v>
      </c>
      <c r="S150" s="92"/>
    </row>
    <row r="151" spans="1:19" ht="24">
      <c r="A151" s="62"/>
      <c r="B151" s="55"/>
      <c r="C151" s="15" t="s">
        <v>444</v>
      </c>
      <c r="D151" s="15" t="s">
        <v>470</v>
      </c>
      <c r="E151" s="23" t="s">
        <v>468</v>
      </c>
      <c r="F151" s="16">
        <v>96621</v>
      </c>
      <c r="G151" s="15" t="s">
        <v>469</v>
      </c>
      <c r="H151" s="15" t="s">
        <v>450</v>
      </c>
      <c r="I151" s="17" t="s">
        <v>22</v>
      </c>
      <c r="J151" s="18" t="s">
        <v>41</v>
      </c>
      <c r="K151" s="270">
        <v>0</v>
      </c>
      <c r="L151" s="270">
        <v>0</v>
      </c>
      <c r="M151" s="270">
        <v>0</v>
      </c>
      <c r="N151" s="270">
        <v>0</v>
      </c>
      <c r="O151" s="269">
        <v>0</v>
      </c>
      <c r="P151" s="268">
        <f t="shared" si="2"/>
        <v>0</v>
      </c>
      <c r="Q151" s="268">
        <f>Table1[[#This Row],[MRC - Monthly Recurring Charge]]*60</f>
        <v>0</v>
      </c>
      <c r="R151" s="268">
        <f>Table1[[#This Row],[Total NRC]]+Table1[[#This Row],[Total MRC == '[60 months times  proposed MRC Charge (K)']]]</f>
        <v>0</v>
      </c>
      <c r="S151" s="91"/>
    </row>
    <row r="152" spans="1:19" ht="24">
      <c r="A152" s="60"/>
      <c r="B152" s="54"/>
      <c r="C152" s="11" t="s">
        <v>444</v>
      </c>
      <c r="D152" s="11" t="s">
        <v>471</v>
      </c>
      <c r="E152" s="19" t="s">
        <v>472</v>
      </c>
      <c r="F152" s="12">
        <v>96624</v>
      </c>
      <c r="G152" s="11" t="s">
        <v>473</v>
      </c>
      <c r="H152" s="11" t="s">
        <v>448</v>
      </c>
      <c r="I152" s="13" t="s">
        <v>22</v>
      </c>
      <c r="J152" s="21" t="s">
        <v>41</v>
      </c>
      <c r="K152" s="267">
        <v>0</v>
      </c>
      <c r="L152" s="267">
        <v>0</v>
      </c>
      <c r="M152" s="267">
        <v>0</v>
      </c>
      <c r="N152" s="267">
        <v>0</v>
      </c>
      <c r="O152" s="267">
        <v>0</v>
      </c>
      <c r="P152" s="268">
        <f t="shared" si="2"/>
        <v>0</v>
      </c>
      <c r="Q152" s="268">
        <f>Table1[[#This Row],[MRC - Monthly Recurring Charge]]*60</f>
        <v>0</v>
      </c>
      <c r="R152" s="268">
        <f>Table1[[#This Row],[Total NRC]]+Table1[[#This Row],[Total MRC == '[60 months times  proposed MRC Charge (K)']]]</f>
        <v>0</v>
      </c>
      <c r="S152" s="97"/>
    </row>
    <row r="153" spans="1:19" ht="24">
      <c r="A153" s="62"/>
      <c r="B153" s="55"/>
      <c r="C153" s="15" t="s">
        <v>444</v>
      </c>
      <c r="D153" s="15" t="s">
        <v>474</v>
      </c>
      <c r="E153" s="23" t="s">
        <v>472</v>
      </c>
      <c r="F153" s="16">
        <v>96624</v>
      </c>
      <c r="G153" s="15" t="s">
        <v>473</v>
      </c>
      <c r="H153" s="15" t="s">
        <v>450</v>
      </c>
      <c r="I153" s="17" t="s">
        <v>22</v>
      </c>
      <c r="J153" s="18" t="s">
        <v>41</v>
      </c>
      <c r="K153" s="269">
        <v>0</v>
      </c>
      <c r="L153" s="269">
        <v>0</v>
      </c>
      <c r="M153" s="269">
        <v>0</v>
      </c>
      <c r="N153" s="269">
        <v>0</v>
      </c>
      <c r="O153" s="269">
        <v>0</v>
      </c>
      <c r="P153" s="268">
        <f t="shared" si="2"/>
        <v>0</v>
      </c>
      <c r="Q153" s="268">
        <f>Table1[[#This Row],[MRC - Monthly Recurring Charge]]*60</f>
        <v>0</v>
      </c>
      <c r="R153" s="268">
        <f>Table1[[#This Row],[Total NRC]]+Table1[[#This Row],[Total MRC == '[60 months times  proposed MRC Charge (K)']]]</f>
        <v>0</v>
      </c>
      <c r="S153" s="91"/>
    </row>
    <row r="154" spans="1:19" ht="24">
      <c r="A154" s="60"/>
      <c r="B154" s="54"/>
      <c r="C154" s="11" t="s">
        <v>444</v>
      </c>
      <c r="D154" s="11" t="s">
        <v>475</v>
      </c>
      <c r="E154" s="26" t="s">
        <v>476</v>
      </c>
      <c r="F154" s="12" t="s">
        <v>370</v>
      </c>
      <c r="G154" s="11" t="s">
        <v>477</v>
      </c>
      <c r="H154" s="11" t="s">
        <v>450</v>
      </c>
      <c r="I154" s="13" t="s">
        <v>27</v>
      </c>
      <c r="J154" s="21" t="s">
        <v>372</v>
      </c>
      <c r="K154" s="266">
        <v>0</v>
      </c>
      <c r="L154" s="266">
        <v>0</v>
      </c>
      <c r="M154" s="266">
        <v>0</v>
      </c>
      <c r="N154" s="266">
        <v>0</v>
      </c>
      <c r="O154" s="267">
        <v>0</v>
      </c>
      <c r="P154" s="268">
        <f t="shared" si="2"/>
        <v>0</v>
      </c>
      <c r="Q154" s="268">
        <f>Table1[[#This Row],[MRC - Monthly Recurring Charge]]*60</f>
        <v>0</v>
      </c>
      <c r="R154" s="268">
        <f>Table1[[#This Row],[Total NRC]]+Table1[[#This Row],[Total MRC == '[60 months times  proposed MRC Charge (K)']]]</f>
        <v>0</v>
      </c>
      <c r="S154" s="92"/>
    </row>
    <row r="155" spans="1:19" ht="24">
      <c r="A155" s="62"/>
      <c r="B155" s="55"/>
      <c r="C155" s="15" t="s">
        <v>444</v>
      </c>
      <c r="D155" s="15" t="s">
        <v>478</v>
      </c>
      <c r="E155" s="23" t="s">
        <v>479</v>
      </c>
      <c r="F155" s="16">
        <v>96293</v>
      </c>
      <c r="G155" s="15" t="s">
        <v>480</v>
      </c>
      <c r="H155" s="15" t="s">
        <v>448</v>
      </c>
      <c r="I155" s="17" t="s">
        <v>22</v>
      </c>
      <c r="J155" s="18" t="s">
        <v>41</v>
      </c>
      <c r="K155" s="269">
        <v>0</v>
      </c>
      <c r="L155" s="269">
        <v>0</v>
      </c>
      <c r="M155" s="269">
        <v>0</v>
      </c>
      <c r="N155" s="269">
        <v>0</v>
      </c>
      <c r="O155" s="269">
        <v>0</v>
      </c>
      <c r="P155" s="268">
        <f t="shared" si="2"/>
        <v>0</v>
      </c>
      <c r="Q155" s="268">
        <f>Table1[[#This Row],[MRC - Monthly Recurring Charge]]*60</f>
        <v>0</v>
      </c>
      <c r="R155" s="268">
        <f>Table1[[#This Row],[Total NRC]]+Table1[[#This Row],[Total MRC == '[60 months times  proposed MRC Charge (K)']]]</f>
        <v>0</v>
      </c>
      <c r="S155" s="91"/>
    </row>
    <row r="156" spans="1:19" ht="24">
      <c r="A156" s="64"/>
      <c r="B156" s="54"/>
      <c r="C156" s="11" t="s">
        <v>444</v>
      </c>
      <c r="D156" s="11" t="s">
        <v>481</v>
      </c>
      <c r="E156" s="19" t="s">
        <v>479</v>
      </c>
      <c r="F156" s="12">
        <v>96293</v>
      </c>
      <c r="G156" s="11" t="s">
        <v>480</v>
      </c>
      <c r="H156" s="11" t="s">
        <v>450</v>
      </c>
      <c r="I156" s="13" t="s">
        <v>22</v>
      </c>
      <c r="J156" s="21" t="s">
        <v>41</v>
      </c>
      <c r="K156" s="267">
        <v>0</v>
      </c>
      <c r="L156" s="267">
        <v>0</v>
      </c>
      <c r="M156" s="267">
        <v>0</v>
      </c>
      <c r="N156" s="267">
        <v>0</v>
      </c>
      <c r="O156" s="267">
        <v>0</v>
      </c>
      <c r="P156" s="268">
        <f t="shared" si="2"/>
        <v>0</v>
      </c>
      <c r="Q156" s="268">
        <f>Table1[[#This Row],[MRC - Monthly Recurring Charge]]*60</f>
        <v>0</v>
      </c>
      <c r="R156" s="268">
        <f>Table1[[#This Row],[Total NRC]]+Table1[[#This Row],[Total MRC == '[60 months times  proposed MRC Charge (K)']]]</f>
        <v>0</v>
      </c>
      <c r="S156" s="92"/>
    </row>
    <row r="157" spans="1:19" ht="24">
      <c r="A157" s="62"/>
      <c r="B157" s="55"/>
      <c r="C157" s="15" t="s">
        <v>444</v>
      </c>
      <c r="D157" s="15" t="s">
        <v>482</v>
      </c>
      <c r="E157" s="23" t="s">
        <v>483</v>
      </c>
      <c r="F157" s="16">
        <v>96356</v>
      </c>
      <c r="G157" s="15" t="s">
        <v>484</v>
      </c>
      <c r="H157" s="15" t="s">
        <v>448</v>
      </c>
      <c r="I157" s="17" t="s">
        <v>22</v>
      </c>
      <c r="J157" s="18" t="s">
        <v>41</v>
      </c>
      <c r="K157" s="270">
        <v>0</v>
      </c>
      <c r="L157" s="270">
        <v>0</v>
      </c>
      <c r="M157" s="270">
        <v>0</v>
      </c>
      <c r="N157" s="270">
        <v>0</v>
      </c>
      <c r="O157" s="269">
        <v>0</v>
      </c>
      <c r="P157" s="268">
        <f t="shared" si="2"/>
        <v>0</v>
      </c>
      <c r="Q157" s="268">
        <f>Table1[[#This Row],[MRC - Monthly Recurring Charge]]*60</f>
        <v>0</v>
      </c>
      <c r="R157" s="268">
        <f>Table1[[#This Row],[Total NRC]]+Table1[[#This Row],[Total MRC == '[60 months times  proposed MRC Charge (K)']]]</f>
        <v>0</v>
      </c>
      <c r="S157" s="91"/>
    </row>
    <row r="158" spans="1:19" ht="24">
      <c r="A158" s="60"/>
      <c r="B158" s="54"/>
      <c r="C158" s="11" t="s">
        <v>444</v>
      </c>
      <c r="D158" s="11" t="s">
        <v>485</v>
      </c>
      <c r="E158" s="19" t="s">
        <v>483</v>
      </c>
      <c r="F158" s="12">
        <v>96356</v>
      </c>
      <c r="G158" s="11" t="s">
        <v>484</v>
      </c>
      <c r="H158" s="11" t="s">
        <v>450</v>
      </c>
      <c r="I158" s="13" t="s">
        <v>22</v>
      </c>
      <c r="J158" s="21" t="s">
        <v>41</v>
      </c>
      <c r="K158" s="267">
        <v>0</v>
      </c>
      <c r="L158" s="267">
        <v>0</v>
      </c>
      <c r="M158" s="267">
        <v>0</v>
      </c>
      <c r="N158" s="267">
        <v>0</v>
      </c>
      <c r="O158" s="267">
        <v>0</v>
      </c>
      <c r="P158" s="268">
        <f t="shared" si="2"/>
        <v>0</v>
      </c>
      <c r="Q158" s="268">
        <f>Table1[[#This Row],[MRC - Monthly Recurring Charge]]*60</f>
        <v>0</v>
      </c>
      <c r="R158" s="268">
        <f>Table1[[#This Row],[Total NRC]]+Table1[[#This Row],[Total MRC == '[60 months times  proposed MRC Charge (K)']]]</f>
        <v>0</v>
      </c>
      <c r="S158" s="92"/>
    </row>
    <row r="159" spans="1:19" ht="24">
      <c r="A159" s="62"/>
      <c r="B159" s="55"/>
      <c r="C159" s="15" t="s">
        <v>444</v>
      </c>
      <c r="D159" s="15" t="s">
        <v>486</v>
      </c>
      <c r="E159" s="23" t="s">
        <v>487</v>
      </c>
      <c r="F159" s="16">
        <v>96213</v>
      </c>
      <c r="G159" s="15" t="s">
        <v>488</v>
      </c>
      <c r="H159" s="15" t="s">
        <v>448</v>
      </c>
      <c r="I159" s="17" t="s">
        <v>22</v>
      </c>
      <c r="J159" s="18" t="s">
        <v>41</v>
      </c>
      <c r="K159" s="269">
        <v>0</v>
      </c>
      <c r="L159" s="269">
        <v>0</v>
      </c>
      <c r="M159" s="269">
        <v>0</v>
      </c>
      <c r="N159" s="269">
        <v>0</v>
      </c>
      <c r="O159" s="269">
        <v>0</v>
      </c>
      <c r="P159" s="268">
        <f t="shared" si="2"/>
        <v>0</v>
      </c>
      <c r="Q159" s="268">
        <f>Table1[[#This Row],[MRC - Monthly Recurring Charge]]*60</f>
        <v>0</v>
      </c>
      <c r="R159" s="268">
        <f>Table1[[#This Row],[Total NRC]]+Table1[[#This Row],[Total MRC == '[60 months times  proposed MRC Charge (K)']]]</f>
        <v>0</v>
      </c>
      <c r="S159" s="91"/>
    </row>
    <row r="160" spans="1:19" ht="24">
      <c r="A160" s="60"/>
      <c r="B160" s="54"/>
      <c r="C160" s="11" t="s">
        <v>444</v>
      </c>
      <c r="D160" s="11" t="s">
        <v>489</v>
      </c>
      <c r="E160" s="19" t="s">
        <v>487</v>
      </c>
      <c r="F160" s="12">
        <v>96213</v>
      </c>
      <c r="G160" s="11" t="s">
        <v>488</v>
      </c>
      <c r="H160" s="11" t="s">
        <v>450</v>
      </c>
      <c r="I160" s="13" t="s">
        <v>22</v>
      </c>
      <c r="J160" s="21" t="s">
        <v>41</v>
      </c>
      <c r="K160" s="266">
        <v>0</v>
      </c>
      <c r="L160" s="266">
        <v>0</v>
      </c>
      <c r="M160" s="266">
        <v>0</v>
      </c>
      <c r="N160" s="266">
        <v>0</v>
      </c>
      <c r="O160" s="267">
        <v>0</v>
      </c>
      <c r="P160" s="268">
        <f t="shared" si="2"/>
        <v>0</v>
      </c>
      <c r="Q160" s="268">
        <f>Table1[[#This Row],[MRC - Monthly Recurring Charge]]*60</f>
        <v>0</v>
      </c>
      <c r="R160" s="268">
        <f>Table1[[#This Row],[Total NRC]]+Table1[[#This Row],[Total MRC == '[60 months times  proposed MRC Charge (K)']]]</f>
        <v>0</v>
      </c>
      <c r="S160" s="92"/>
    </row>
    <row r="161" spans="1:19" ht="24">
      <c r="A161" s="62"/>
      <c r="B161" s="55"/>
      <c r="C161" s="15" t="s">
        <v>444</v>
      </c>
      <c r="D161" s="15" t="s">
        <v>490</v>
      </c>
      <c r="E161" s="23" t="s">
        <v>491</v>
      </c>
      <c r="F161" s="16">
        <v>96285</v>
      </c>
      <c r="G161" s="15" t="s">
        <v>492</v>
      </c>
      <c r="H161" s="15" t="s">
        <v>448</v>
      </c>
      <c r="I161" s="17" t="s">
        <v>22</v>
      </c>
      <c r="J161" s="18" t="s">
        <v>41</v>
      </c>
      <c r="K161" s="269">
        <v>0</v>
      </c>
      <c r="L161" s="269">
        <v>0</v>
      </c>
      <c r="M161" s="269">
        <v>0</v>
      </c>
      <c r="N161" s="269">
        <v>0</v>
      </c>
      <c r="O161" s="269">
        <v>0</v>
      </c>
      <c r="P161" s="268">
        <f t="shared" si="2"/>
        <v>0</v>
      </c>
      <c r="Q161" s="268">
        <f>Table1[[#This Row],[MRC - Monthly Recurring Charge]]*60</f>
        <v>0</v>
      </c>
      <c r="R161" s="268">
        <f>Table1[[#This Row],[Total NRC]]+Table1[[#This Row],[Total MRC == '[60 months times  proposed MRC Charge (K)']]]</f>
        <v>0</v>
      </c>
      <c r="S161" s="91"/>
    </row>
    <row r="162" spans="1:19" ht="24">
      <c r="A162" s="60"/>
      <c r="B162" s="54"/>
      <c r="C162" s="11" t="s">
        <v>444</v>
      </c>
      <c r="D162" s="11" t="s">
        <v>493</v>
      </c>
      <c r="E162" s="19" t="s">
        <v>491</v>
      </c>
      <c r="F162" s="12">
        <v>96285</v>
      </c>
      <c r="G162" s="11" t="s">
        <v>492</v>
      </c>
      <c r="H162" s="11" t="s">
        <v>450</v>
      </c>
      <c r="I162" s="13" t="s">
        <v>22</v>
      </c>
      <c r="J162" s="21" t="s">
        <v>41</v>
      </c>
      <c r="K162" s="267">
        <v>0</v>
      </c>
      <c r="L162" s="267">
        <v>0</v>
      </c>
      <c r="M162" s="267">
        <v>0</v>
      </c>
      <c r="N162" s="267">
        <v>0</v>
      </c>
      <c r="O162" s="267">
        <v>0</v>
      </c>
      <c r="P162" s="268">
        <f t="shared" si="2"/>
        <v>0</v>
      </c>
      <c r="Q162" s="268">
        <f>Table1[[#This Row],[MRC - Monthly Recurring Charge]]*60</f>
        <v>0</v>
      </c>
      <c r="R162" s="268">
        <f>Table1[[#This Row],[Total NRC]]+Table1[[#This Row],[Total MRC == '[60 months times  proposed MRC Charge (K)']]]</f>
        <v>0</v>
      </c>
      <c r="S162" s="92"/>
    </row>
    <row r="163" spans="1:19" ht="24">
      <c r="A163" s="62"/>
      <c r="B163" s="55"/>
      <c r="C163" s="15" t="s">
        <v>444</v>
      </c>
      <c r="D163" s="15" t="s">
        <v>494</v>
      </c>
      <c r="E163" s="23" t="s">
        <v>495</v>
      </c>
      <c r="F163" s="16">
        <v>96435</v>
      </c>
      <c r="G163" s="15" t="s">
        <v>496</v>
      </c>
      <c r="H163" s="15" t="s">
        <v>448</v>
      </c>
      <c r="I163" s="17" t="s">
        <v>22</v>
      </c>
      <c r="J163" s="18" t="s">
        <v>41</v>
      </c>
      <c r="K163" s="270">
        <v>0</v>
      </c>
      <c r="L163" s="270">
        <v>0</v>
      </c>
      <c r="M163" s="270">
        <v>0</v>
      </c>
      <c r="N163" s="270">
        <v>0</v>
      </c>
      <c r="O163" s="269">
        <v>0</v>
      </c>
      <c r="P163" s="268">
        <f t="shared" si="2"/>
        <v>0</v>
      </c>
      <c r="Q163" s="268">
        <f>Table1[[#This Row],[MRC - Monthly Recurring Charge]]*60</f>
        <v>0</v>
      </c>
      <c r="R163" s="268">
        <f>Table1[[#This Row],[Total NRC]]+Table1[[#This Row],[Total MRC == '[60 months times  proposed MRC Charge (K)']]]</f>
        <v>0</v>
      </c>
      <c r="S163" s="91"/>
    </row>
    <row r="164" spans="1:19" ht="24">
      <c r="A164" s="60"/>
      <c r="B164" s="54"/>
      <c r="C164" s="11" t="s">
        <v>444</v>
      </c>
      <c r="D164" s="11" t="s">
        <v>497</v>
      </c>
      <c r="E164" s="19" t="s">
        <v>495</v>
      </c>
      <c r="F164" s="12">
        <v>96435</v>
      </c>
      <c r="G164" s="11" t="s">
        <v>496</v>
      </c>
      <c r="H164" s="11" t="s">
        <v>450</v>
      </c>
      <c r="I164" s="13" t="s">
        <v>22</v>
      </c>
      <c r="J164" s="21" t="s">
        <v>41</v>
      </c>
      <c r="K164" s="267">
        <v>0</v>
      </c>
      <c r="L164" s="267">
        <v>0</v>
      </c>
      <c r="M164" s="267">
        <v>0</v>
      </c>
      <c r="N164" s="267">
        <v>0</v>
      </c>
      <c r="O164" s="267">
        <v>0</v>
      </c>
      <c r="P164" s="268">
        <f t="shared" si="2"/>
        <v>0</v>
      </c>
      <c r="Q164" s="268">
        <f>Table1[[#This Row],[MRC - Monthly Recurring Charge]]*60</f>
        <v>0</v>
      </c>
      <c r="R164" s="268">
        <f>Table1[[#This Row],[Total NRC]]+Table1[[#This Row],[Total MRC == '[60 months times  proposed MRC Charge (K)']]]</f>
        <v>0</v>
      </c>
      <c r="S164" s="92"/>
    </row>
    <row r="165" spans="1:19" ht="24">
      <c r="A165" s="62"/>
      <c r="B165" s="55"/>
      <c r="C165" s="15" t="s">
        <v>444</v>
      </c>
      <c r="D165" s="15" t="s">
        <v>498</v>
      </c>
      <c r="E165" s="23" t="s">
        <v>499</v>
      </c>
      <c r="F165" s="16">
        <v>96439</v>
      </c>
      <c r="G165" s="15" t="s">
        <v>500</v>
      </c>
      <c r="H165" s="15" t="s">
        <v>448</v>
      </c>
      <c r="I165" s="17" t="s">
        <v>22</v>
      </c>
      <c r="J165" s="18" t="s">
        <v>41</v>
      </c>
      <c r="K165" s="269">
        <v>0</v>
      </c>
      <c r="L165" s="269">
        <v>0</v>
      </c>
      <c r="M165" s="269">
        <v>0</v>
      </c>
      <c r="N165" s="269">
        <v>0</v>
      </c>
      <c r="O165" s="269">
        <v>0</v>
      </c>
      <c r="P165" s="268">
        <f t="shared" si="2"/>
        <v>0</v>
      </c>
      <c r="Q165" s="268">
        <f>Table1[[#This Row],[MRC - Monthly Recurring Charge]]*60</f>
        <v>0</v>
      </c>
      <c r="R165" s="268">
        <f>Table1[[#This Row],[Total NRC]]+Table1[[#This Row],[Total MRC == '[60 months times  proposed MRC Charge (K)']]]</f>
        <v>0</v>
      </c>
      <c r="S165" s="91"/>
    </row>
    <row r="166" spans="1:19" ht="24">
      <c r="A166" s="64"/>
      <c r="B166" s="54"/>
      <c r="C166" s="11" t="s">
        <v>444</v>
      </c>
      <c r="D166" s="11" t="s">
        <v>501</v>
      </c>
      <c r="E166" s="19" t="s">
        <v>499</v>
      </c>
      <c r="F166" s="12">
        <v>96439</v>
      </c>
      <c r="G166" s="11" t="s">
        <v>500</v>
      </c>
      <c r="H166" s="11" t="s">
        <v>450</v>
      </c>
      <c r="I166" s="13" t="s">
        <v>22</v>
      </c>
      <c r="J166" s="21" t="s">
        <v>41</v>
      </c>
      <c r="K166" s="266">
        <v>0</v>
      </c>
      <c r="L166" s="266">
        <v>0</v>
      </c>
      <c r="M166" s="266">
        <v>0</v>
      </c>
      <c r="N166" s="266">
        <v>0</v>
      </c>
      <c r="O166" s="267">
        <v>0</v>
      </c>
      <c r="P166" s="268">
        <f t="shared" si="2"/>
        <v>0</v>
      </c>
      <c r="Q166" s="268">
        <f>Table1[[#This Row],[MRC - Monthly Recurring Charge]]*60</f>
        <v>0</v>
      </c>
      <c r="R166" s="268">
        <f>Table1[[#This Row],[Total NRC]]+Table1[[#This Row],[Total MRC == '[60 months times  proposed MRC Charge (K)']]]</f>
        <v>0</v>
      </c>
      <c r="S166" s="92"/>
    </row>
    <row r="167" spans="1:19" ht="24">
      <c r="A167" s="59"/>
      <c r="B167" s="55"/>
      <c r="C167" s="15" t="s">
        <v>444</v>
      </c>
      <c r="D167" s="15" t="s">
        <v>502</v>
      </c>
      <c r="E167" s="23" t="s">
        <v>503</v>
      </c>
      <c r="F167" s="16">
        <v>96419</v>
      </c>
      <c r="G167" s="15" t="s">
        <v>504</v>
      </c>
      <c r="H167" s="15" t="s">
        <v>448</v>
      </c>
      <c r="I167" s="17" t="s">
        <v>22</v>
      </c>
      <c r="J167" s="18" t="s">
        <v>41</v>
      </c>
      <c r="K167" s="269">
        <v>0</v>
      </c>
      <c r="L167" s="269">
        <v>0</v>
      </c>
      <c r="M167" s="269">
        <v>0</v>
      </c>
      <c r="N167" s="269">
        <v>0</v>
      </c>
      <c r="O167" s="269">
        <v>0</v>
      </c>
      <c r="P167" s="268">
        <f t="shared" si="2"/>
        <v>0</v>
      </c>
      <c r="Q167" s="268">
        <f>Table1[[#This Row],[MRC - Monthly Recurring Charge]]*60</f>
        <v>0</v>
      </c>
      <c r="R167" s="268">
        <f>Table1[[#This Row],[Total NRC]]+Table1[[#This Row],[Total MRC == '[60 months times  proposed MRC Charge (K)']]]</f>
        <v>0</v>
      </c>
      <c r="S167" s="91"/>
    </row>
    <row r="168" spans="1:19" ht="24">
      <c r="A168" s="60"/>
      <c r="B168" s="54"/>
      <c r="C168" s="11" t="s">
        <v>444</v>
      </c>
      <c r="D168" s="11" t="s">
        <v>505</v>
      </c>
      <c r="E168" s="19" t="s">
        <v>503</v>
      </c>
      <c r="F168" s="12">
        <v>96419</v>
      </c>
      <c r="G168" s="11" t="s">
        <v>504</v>
      </c>
      <c r="H168" s="11" t="s">
        <v>450</v>
      </c>
      <c r="I168" s="13" t="s">
        <v>22</v>
      </c>
      <c r="J168" s="21" t="s">
        <v>41</v>
      </c>
      <c r="K168" s="267">
        <v>0</v>
      </c>
      <c r="L168" s="267">
        <v>0</v>
      </c>
      <c r="M168" s="267">
        <v>0</v>
      </c>
      <c r="N168" s="267">
        <v>0</v>
      </c>
      <c r="O168" s="267">
        <v>0</v>
      </c>
      <c r="P168" s="268">
        <f t="shared" si="2"/>
        <v>0</v>
      </c>
      <c r="Q168" s="268">
        <f>Table1[[#This Row],[MRC - Monthly Recurring Charge]]*60</f>
        <v>0</v>
      </c>
      <c r="R168" s="268">
        <f>Table1[[#This Row],[Total NRC]]+Table1[[#This Row],[Total MRC == '[60 months times  proposed MRC Charge (K)']]]</f>
        <v>0</v>
      </c>
      <c r="S168" s="92"/>
    </row>
    <row r="169" spans="1:19" ht="24">
      <c r="A169" s="59"/>
      <c r="B169" s="55"/>
      <c r="C169" s="15" t="s">
        <v>444</v>
      </c>
      <c r="D169" s="15" t="s">
        <v>506</v>
      </c>
      <c r="E169" s="23" t="s">
        <v>507</v>
      </c>
      <c r="F169" s="16">
        <v>96288</v>
      </c>
      <c r="G169" s="15" t="s">
        <v>508</v>
      </c>
      <c r="H169" s="15" t="s">
        <v>448</v>
      </c>
      <c r="I169" s="17" t="s">
        <v>22</v>
      </c>
      <c r="J169" s="18" t="s">
        <v>41</v>
      </c>
      <c r="K169" s="270">
        <v>0</v>
      </c>
      <c r="L169" s="270">
        <v>0</v>
      </c>
      <c r="M169" s="270">
        <v>0</v>
      </c>
      <c r="N169" s="270">
        <v>0</v>
      </c>
      <c r="O169" s="269">
        <v>0</v>
      </c>
      <c r="P169" s="268">
        <f t="shared" si="2"/>
        <v>0</v>
      </c>
      <c r="Q169" s="268">
        <f>Table1[[#This Row],[MRC - Monthly Recurring Charge]]*60</f>
        <v>0</v>
      </c>
      <c r="R169" s="268">
        <f>Table1[[#This Row],[Total NRC]]+Table1[[#This Row],[Total MRC == '[60 months times  proposed MRC Charge (K)']]]</f>
        <v>0</v>
      </c>
      <c r="S169" s="91"/>
    </row>
    <row r="170" spans="1:19" ht="24">
      <c r="A170" s="60"/>
      <c r="B170" s="54"/>
      <c r="C170" s="11" t="s">
        <v>444</v>
      </c>
      <c r="D170" s="11" t="s">
        <v>509</v>
      </c>
      <c r="E170" s="19" t="s">
        <v>507</v>
      </c>
      <c r="F170" s="12">
        <v>96288</v>
      </c>
      <c r="G170" s="11" t="s">
        <v>508</v>
      </c>
      <c r="H170" s="11" t="s">
        <v>450</v>
      </c>
      <c r="I170" s="13" t="s">
        <v>22</v>
      </c>
      <c r="J170" s="21" t="s">
        <v>41</v>
      </c>
      <c r="K170" s="267">
        <v>0</v>
      </c>
      <c r="L170" s="267">
        <v>0</v>
      </c>
      <c r="M170" s="267">
        <v>0</v>
      </c>
      <c r="N170" s="267">
        <v>0</v>
      </c>
      <c r="O170" s="267">
        <v>0</v>
      </c>
      <c r="P170" s="268">
        <f t="shared" si="2"/>
        <v>0</v>
      </c>
      <c r="Q170" s="268">
        <f>Table1[[#This Row],[MRC - Monthly Recurring Charge]]*60</f>
        <v>0</v>
      </c>
      <c r="R170" s="268">
        <f>Table1[[#This Row],[Total NRC]]+Table1[[#This Row],[Total MRC == '[60 months times  proposed MRC Charge (K)']]]</f>
        <v>0</v>
      </c>
      <c r="S170" s="92"/>
    </row>
    <row r="171" spans="1:19" ht="24">
      <c r="A171" s="62"/>
      <c r="B171" s="55"/>
      <c r="C171" s="15" t="s">
        <v>444</v>
      </c>
      <c r="D171" s="15" t="s">
        <v>510</v>
      </c>
      <c r="E171" s="23" t="s">
        <v>511</v>
      </c>
      <c r="F171" s="16">
        <v>96425</v>
      </c>
      <c r="G171" s="15" t="s">
        <v>512</v>
      </c>
      <c r="H171" s="15" t="s">
        <v>448</v>
      </c>
      <c r="I171" s="17" t="s">
        <v>22</v>
      </c>
      <c r="J171" s="18" t="s">
        <v>41</v>
      </c>
      <c r="K171" s="269">
        <v>0</v>
      </c>
      <c r="L171" s="269">
        <v>0</v>
      </c>
      <c r="M171" s="269">
        <v>0</v>
      </c>
      <c r="N171" s="269">
        <v>0</v>
      </c>
      <c r="O171" s="269">
        <v>0</v>
      </c>
      <c r="P171" s="268">
        <f t="shared" si="2"/>
        <v>0</v>
      </c>
      <c r="Q171" s="268">
        <f>Table1[[#This Row],[MRC - Monthly Recurring Charge]]*60</f>
        <v>0</v>
      </c>
      <c r="R171" s="268">
        <f>Table1[[#This Row],[Total NRC]]+Table1[[#This Row],[Total MRC == '[60 months times  proposed MRC Charge (K)']]]</f>
        <v>0</v>
      </c>
      <c r="S171" s="91"/>
    </row>
    <row r="172" spans="1:19" ht="24">
      <c r="A172" s="60"/>
      <c r="B172" s="54"/>
      <c r="C172" s="11" t="s">
        <v>444</v>
      </c>
      <c r="D172" s="11" t="s">
        <v>513</v>
      </c>
      <c r="E172" s="19" t="s">
        <v>511</v>
      </c>
      <c r="F172" s="12">
        <v>96425</v>
      </c>
      <c r="G172" s="11" t="s">
        <v>512</v>
      </c>
      <c r="H172" s="11" t="s">
        <v>450</v>
      </c>
      <c r="I172" s="13" t="s">
        <v>22</v>
      </c>
      <c r="J172" s="21" t="s">
        <v>41</v>
      </c>
      <c r="K172" s="266">
        <v>0</v>
      </c>
      <c r="L172" s="266">
        <v>0</v>
      </c>
      <c r="M172" s="266">
        <v>0</v>
      </c>
      <c r="N172" s="266">
        <v>0</v>
      </c>
      <c r="O172" s="267">
        <v>0</v>
      </c>
      <c r="P172" s="268">
        <f t="shared" si="2"/>
        <v>0</v>
      </c>
      <c r="Q172" s="268">
        <f>Table1[[#This Row],[MRC - Monthly Recurring Charge]]*60</f>
        <v>0</v>
      </c>
      <c r="R172" s="268">
        <f>Table1[[#This Row],[Total NRC]]+Table1[[#This Row],[Total MRC == '[60 months times  proposed MRC Charge (K)']]]</f>
        <v>0</v>
      </c>
      <c r="S172" s="92"/>
    </row>
    <row r="173" spans="1:19" ht="24">
      <c r="A173" s="62"/>
      <c r="B173" s="55"/>
      <c r="C173" s="15" t="s">
        <v>444</v>
      </c>
      <c r="D173" s="15" t="s">
        <v>514</v>
      </c>
      <c r="E173" s="23" t="s">
        <v>515</v>
      </c>
      <c r="F173" s="16">
        <v>96291</v>
      </c>
      <c r="G173" s="15" t="s">
        <v>516</v>
      </c>
      <c r="H173" s="15" t="s">
        <v>448</v>
      </c>
      <c r="I173" s="17" t="s">
        <v>22</v>
      </c>
      <c r="J173" s="18" t="s">
        <v>41</v>
      </c>
      <c r="K173" s="269">
        <v>0</v>
      </c>
      <c r="L173" s="269">
        <v>0</v>
      </c>
      <c r="M173" s="269">
        <v>0</v>
      </c>
      <c r="N173" s="269">
        <v>0</v>
      </c>
      <c r="O173" s="269">
        <v>0</v>
      </c>
      <c r="P173" s="268">
        <f t="shared" si="2"/>
        <v>0</v>
      </c>
      <c r="Q173" s="268">
        <f>Table1[[#This Row],[MRC - Monthly Recurring Charge]]*60</f>
        <v>0</v>
      </c>
      <c r="R173" s="268">
        <f>Table1[[#This Row],[Total NRC]]+Table1[[#This Row],[Total MRC == '[60 months times  proposed MRC Charge (K)']]]</f>
        <v>0</v>
      </c>
      <c r="S173" s="91"/>
    </row>
    <row r="174" spans="1:19" ht="24">
      <c r="A174" s="60"/>
      <c r="B174" s="54"/>
      <c r="C174" s="11" t="s">
        <v>444</v>
      </c>
      <c r="D174" s="11" t="s">
        <v>517</v>
      </c>
      <c r="E174" s="19" t="s">
        <v>515</v>
      </c>
      <c r="F174" s="12">
        <v>96291</v>
      </c>
      <c r="G174" s="11" t="s">
        <v>516</v>
      </c>
      <c r="H174" s="11" t="s">
        <v>450</v>
      </c>
      <c r="I174" s="13" t="s">
        <v>22</v>
      </c>
      <c r="J174" s="21" t="s">
        <v>41</v>
      </c>
      <c r="K174" s="267">
        <v>0</v>
      </c>
      <c r="L174" s="267">
        <v>0</v>
      </c>
      <c r="M174" s="267">
        <v>0</v>
      </c>
      <c r="N174" s="267">
        <v>0</v>
      </c>
      <c r="O174" s="267">
        <v>0</v>
      </c>
      <c r="P174" s="268">
        <f t="shared" si="2"/>
        <v>0</v>
      </c>
      <c r="Q174" s="268">
        <f>Table1[[#This Row],[MRC - Monthly Recurring Charge]]*60</f>
        <v>0</v>
      </c>
      <c r="R174" s="268">
        <f>Table1[[#This Row],[Total NRC]]+Table1[[#This Row],[Total MRC == '[60 months times  proposed MRC Charge (K)']]]</f>
        <v>0</v>
      </c>
      <c r="S174" s="92"/>
    </row>
    <row r="175" spans="1:19" ht="24">
      <c r="A175" s="59"/>
      <c r="B175" s="55"/>
      <c r="C175" s="15" t="s">
        <v>444</v>
      </c>
      <c r="D175" s="15" t="s">
        <v>518</v>
      </c>
      <c r="E175" s="23" t="s">
        <v>519</v>
      </c>
      <c r="F175" s="16">
        <v>96287</v>
      </c>
      <c r="G175" s="15" t="s">
        <v>520</v>
      </c>
      <c r="H175" s="15" t="s">
        <v>448</v>
      </c>
      <c r="I175" s="17" t="s">
        <v>22</v>
      </c>
      <c r="J175" s="18" t="s">
        <v>41</v>
      </c>
      <c r="K175" s="270">
        <v>0</v>
      </c>
      <c r="L175" s="270">
        <v>0</v>
      </c>
      <c r="M175" s="270">
        <v>0</v>
      </c>
      <c r="N175" s="270">
        <v>0</v>
      </c>
      <c r="O175" s="269">
        <v>0</v>
      </c>
      <c r="P175" s="268">
        <f t="shared" si="2"/>
        <v>0</v>
      </c>
      <c r="Q175" s="268">
        <f>Table1[[#This Row],[MRC - Monthly Recurring Charge]]*60</f>
        <v>0</v>
      </c>
      <c r="R175" s="268">
        <f>Table1[[#This Row],[Total NRC]]+Table1[[#This Row],[Total MRC == '[60 months times  proposed MRC Charge (K)']]]</f>
        <v>0</v>
      </c>
      <c r="S175" s="91"/>
    </row>
    <row r="176" spans="1:19" ht="24">
      <c r="A176" s="60"/>
      <c r="B176" s="54"/>
      <c r="C176" s="11" t="s">
        <v>444</v>
      </c>
      <c r="D176" s="11" t="s">
        <v>521</v>
      </c>
      <c r="E176" s="19" t="s">
        <v>519</v>
      </c>
      <c r="F176" s="12">
        <v>96287</v>
      </c>
      <c r="G176" s="11" t="s">
        <v>520</v>
      </c>
      <c r="H176" s="11" t="s">
        <v>450</v>
      </c>
      <c r="I176" s="13" t="s">
        <v>22</v>
      </c>
      <c r="J176" s="21" t="s">
        <v>41</v>
      </c>
      <c r="K176" s="267">
        <v>0</v>
      </c>
      <c r="L176" s="267">
        <v>0</v>
      </c>
      <c r="M176" s="267">
        <v>0</v>
      </c>
      <c r="N176" s="267">
        <v>0</v>
      </c>
      <c r="O176" s="267">
        <v>0</v>
      </c>
      <c r="P176" s="268">
        <f t="shared" si="2"/>
        <v>0</v>
      </c>
      <c r="Q176" s="268">
        <f>Table1[[#This Row],[MRC - Monthly Recurring Charge]]*60</f>
        <v>0</v>
      </c>
      <c r="R176" s="268">
        <f>Table1[[#This Row],[Total NRC]]+Table1[[#This Row],[Total MRC == '[60 months times  proposed MRC Charge (K)']]]</f>
        <v>0</v>
      </c>
      <c r="S176" s="92"/>
    </row>
    <row r="177" spans="1:19" ht="24">
      <c r="A177" s="62"/>
      <c r="B177" s="55"/>
      <c r="C177" s="15" t="s">
        <v>444</v>
      </c>
      <c r="D177" s="15" t="s">
        <v>522</v>
      </c>
      <c r="E177" s="23" t="s">
        <v>523</v>
      </c>
      <c r="F177" s="16">
        <v>96359</v>
      </c>
      <c r="G177" s="15" t="s">
        <v>524</v>
      </c>
      <c r="H177" s="15" t="s">
        <v>448</v>
      </c>
      <c r="I177" s="17" t="s">
        <v>27</v>
      </c>
      <c r="J177" s="18" t="s">
        <v>41</v>
      </c>
      <c r="K177" s="269">
        <v>0</v>
      </c>
      <c r="L177" s="269">
        <v>0</v>
      </c>
      <c r="M177" s="269">
        <v>0</v>
      </c>
      <c r="N177" s="269">
        <v>0</v>
      </c>
      <c r="O177" s="269">
        <v>0</v>
      </c>
      <c r="P177" s="268">
        <f t="shared" si="2"/>
        <v>0</v>
      </c>
      <c r="Q177" s="268">
        <f>Table1[[#This Row],[MRC - Monthly Recurring Charge]]*60</f>
        <v>0</v>
      </c>
      <c r="R177" s="268">
        <f>Table1[[#This Row],[Total NRC]]+Table1[[#This Row],[Total MRC == '[60 months times  proposed MRC Charge (K)']]]</f>
        <v>0</v>
      </c>
      <c r="S177" s="91"/>
    </row>
    <row r="178" spans="1:19" ht="24">
      <c r="A178" s="60"/>
      <c r="B178" s="54"/>
      <c r="C178" s="11" t="s">
        <v>444</v>
      </c>
      <c r="D178" s="11" t="s">
        <v>525</v>
      </c>
      <c r="E178" s="19" t="s">
        <v>523</v>
      </c>
      <c r="F178" s="12">
        <v>96359</v>
      </c>
      <c r="G178" s="11" t="s">
        <v>524</v>
      </c>
      <c r="H178" s="11" t="s">
        <v>450</v>
      </c>
      <c r="I178" s="13" t="s">
        <v>22</v>
      </c>
      <c r="J178" s="21" t="s">
        <v>41</v>
      </c>
      <c r="K178" s="266">
        <v>0</v>
      </c>
      <c r="L178" s="266">
        <v>0</v>
      </c>
      <c r="M178" s="266">
        <v>0</v>
      </c>
      <c r="N178" s="266">
        <v>0</v>
      </c>
      <c r="O178" s="267">
        <v>0</v>
      </c>
      <c r="P178" s="268">
        <f t="shared" si="2"/>
        <v>0</v>
      </c>
      <c r="Q178" s="268">
        <f>Table1[[#This Row],[MRC - Monthly Recurring Charge]]*60</f>
        <v>0</v>
      </c>
      <c r="R178" s="268">
        <f>Table1[[#This Row],[Total NRC]]+Table1[[#This Row],[Total MRC == '[60 months times  proposed MRC Charge (K)']]]</f>
        <v>0</v>
      </c>
      <c r="S178" s="92"/>
    </row>
    <row r="179" spans="1:19" ht="24">
      <c r="A179" s="62"/>
      <c r="B179" s="55"/>
      <c r="C179" s="15" t="s">
        <v>444</v>
      </c>
      <c r="D179" s="15" t="s">
        <v>526</v>
      </c>
      <c r="E179" s="23" t="s">
        <v>527</v>
      </c>
      <c r="F179" s="16">
        <v>203104</v>
      </c>
      <c r="G179" s="15" t="s">
        <v>528</v>
      </c>
      <c r="H179" s="15" t="s">
        <v>448</v>
      </c>
      <c r="I179" s="17" t="s">
        <v>22</v>
      </c>
      <c r="J179" s="18" t="s">
        <v>41</v>
      </c>
      <c r="K179" s="269">
        <v>0</v>
      </c>
      <c r="L179" s="269">
        <v>0</v>
      </c>
      <c r="M179" s="269">
        <v>0</v>
      </c>
      <c r="N179" s="269">
        <v>0</v>
      </c>
      <c r="O179" s="269">
        <v>0</v>
      </c>
      <c r="P179" s="268">
        <f t="shared" si="2"/>
        <v>0</v>
      </c>
      <c r="Q179" s="268">
        <f>Table1[[#This Row],[MRC - Monthly Recurring Charge]]*60</f>
        <v>0</v>
      </c>
      <c r="R179" s="268">
        <f>Table1[[#This Row],[Total NRC]]+Table1[[#This Row],[Total MRC == '[60 months times  proposed MRC Charge (K)']]]</f>
        <v>0</v>
      </c>
      <c r="S179" s="91"/>
    </row>
    <row r="180" spans="1:19" ht="24">
      <c r="A180" s="64"/>
      <c r="B180" s="54"/>
      <c r="C180" s="11" t="s">
        <v>444</v>
      </c>
      <c r="D180" s="11" t="s">
        <v>529</v>
      </c>
      <c r="E180" s="19" t="s">
        <v>527</v>
      </c>
      <c r="F180" s="12">
        <v>203104</v>
      </c>
      <c r="G180" s="11" t="s">
        <v>528</v>
      </c>
      <c r="H180" s="11" t="s">
        <v>450</v>
      </c>
      <c r="I180" s="13" t="s">
        <v>22</v>
      </c>
      <c r="J180" s="21" t="s">
        <v>41</v>
      </c>
      <c r="K180" s="267">
        <v>0</v>
      </c>
      <c r="L180" s="267">
        <v>0</v>
      </c>
      <c r="M180" s="267">
        <v>0</v>
      </c>
      <c r="N180" s="267">
        <v>0</v>
      </c>
      <c r="O180" s="267">
        <v>0</v>
      </c>
      <c r="P180" s="268">
        <f t="shared" si="2"/>
        <v>0</v>
      </c>
      <c r="Q180" s="268">
        <f>Table1[[#This Row],[MRC - Monthly Recurring Charge]]*60</f>
        <v>0</v>
      </c>
      <c r="R180" s="268">
        <f>Table1[[#This Row],[Total NRC]]+Table1[[#This Row],[Total MRC == '[60 months times  proposed MRC Charge (K)']]]</f>
        <v>0</v>
      </c>
      <c r="S180" s="92"/>
    </row>
    <row r="181" spans="1:19" ht="24">
      <c r="A181" s="59"/>
      <c r="B181" s="57"/>
      <c r="C181" s="15" t="s">
        <v>444</v>
      </c>
      <c r="D181" s="15" t="s">
        <v>530</v>
      </c>
      <c r="E181" s="23" t="s">
        <v>531</v>
      </c>
      <c r="F181" s="16">
        <v>96433</v>
      </c>
      <c r="G181" s="15" t="s">
        <v>532</v>
      </c>
      <c r="H181" s="15" t="s">
        <v>448</v>
      </c>
      <c r="I181" s="17" t="s">
        <v>22</v>
      </c>
      <c r="J181" s="18" t="s">
        <v>41</v>
      </c>
      <c r="K181" s="270">
        <v>0</v>
      </c>
      <c r="L181" s="270">
        <v>0</v>
      </c>
      <c r="M181" s="270">
        <v>0</v>
      </c>
      <c r="N181" s="270">
        <v>0</v>
      </c>
      <c r="O181" s="269">
        <v>0</v>
      </c>
      <c r="P181" s="268">
        <f t="shared" si="2"/>
        <v>0</v>
      </c>
      <c r="Q181" s="268">
        <f>Table1[[#This Row],[MRC - Monthly Recurring Charge]]*60</f>
        <v>0</v>
      </c>
      <c r="R181" s="268">
        <f>Table1[[#This Row],[Total NRC]]+Table1[[#This Row],[Total MRC == '[60 months times  proposed MRC Charge (K)']]]</f>
        <v>0</v>
      </c>
      <c r="S181" s="91"/>
    </row>
    <row r="182" spans="1:19" ht="24">
      <c r="A182" s="60"/>
      <c r="B182" s="54"/>
      <c r="C182" s="11" t="s">
        <v>444</v>
      </c>
      <c r="D182" s="11" t="s">
        <v>533</v>
      </c>
      <c r="E182" s="19" t="s">
        <v>531</v>
      </c>
      <c r="F182" s="12">
        <v>96433</v>
      </c>
      <c r="G182" s="11" t="s">
        <v>532</v>
      </c>
      <c r="H182" s="11" t="s">
        <v>450</v>
      </c>
      <c r="I182" s="13" t="s">
        <v>22</v>
      </c>
      <c r="J182" s="21" t="s">
        <v>41</v>
      </c>
      <c r="K182" s="267">
        <v>0</v>
      </c>
      <c r="L182" s="267">
        <v>0</v>
      </c>
      <c r="M182" s="267">
        <v>0</v>
      </c>
      <c r="N182" s="267">
        <v>0</v>
      </c>
      <c r="O182" s="267">
        <v>0</v>
      </c>
      <c r="P182" s="268">
        <f t="shared" si="2"/>
        <v>0</v>
      </c>
      <c r="Q182" s="268">
        <f>Table1[[#This Row],[MRC - Monthly Recurring Charge]]*60</f>
        <v>0</v>
      </c>
      <c r="R182" s="268">
        <f>Table1[[#This Row],[Total NRC]]+Table1[[#This Row],[Total MRC == '[60 months times  proposed MRC Charge (K)']]]</f>
        <v>0</v>
      </c>
      <c r="S182" s="92"/>
    </row>
    <row r="183" spans="1:19" ht="24">
      <c r="A183" s="59"/>
      <c r="B183" s="55"/>
      <c r="C183" s="15" t="s">
        <v>444</v>
      </c>
      <c r="D183" s="15" t="s">
        <v>534</v>
      </c>
      <c r="E183" s="23" t="s">
        <v>535</v>
      </c>
      <c r="F183" s="16">
        <v>96422</v>
      </c>
      <c r="G183" s="15" t="s">
        <v>536</v>
      </c>
      <c r="H183" s="15" t="s">
        <v>448</v>
      </c>
      <c r="I183" s="17" t="s">
        <v>22</v>
      </c>
      <c r="J183" s="18" t="s">
        <v>41</v>
      </c>
      <c r="K183" s="269">
        <v>0</v>
      </c>
      <c r="L183" s="269">
        <v>0</v>
      </c>
      <c r="M183" s="269">
        <v>0</v>
      </c>
      <c r="N183" s="269">
        <v>0</v>
      </c>
      <c r="O183" s="269">
        <v>0</v>
      </c>
      <c r="P183" s="268">
        <f t="shared" si="2"/>
        <v>0</v>
      </c>
      <c r="Q183" s="268">
        <f>Table1[[#This Row],[MRC - Monthly Recurring Charge]]*60</f>
        <v>0</v>
      </c>
      <c r="R183" s="268">
        <f>Table1[[#This Row],[Total NRC]]+Table1[[#This Row],[Total MRC == '[60 months times  proposed MRC Charge (K)']]]</f>
        <v>0</v>
      </c>
      <c r="S183" s="91"/>
    </row>
    <row r="184" spans="1:19" ht="24">
      <c r="A184" s="64"/>
      <c r="B184" s="54"/>
      <c r="C184" s="11" t="s">
        <v>444</v>
      </c>
      <c r="D184" s="11" t="s">
        <v>537</v>
      </c>
      <c r="E184" s="19" t="s">
        <v>535</v>
      </c>
      <c r="F184" s="12">
        <v>96422</v>
      </c>
      <c r="G184" s="11" t="s">
        <v>536</v>
      </c>
      <c r="H184" s="11" t="s">
        <v>450</v>
      </c>
      <c r="I184" s="13" t="s">
        <v>22</v>
      </c>
      <c r="J184" s="21" t="s">
        <v>41</v>
      </c>
      <c r="K184" s="266">
        <v>0</v>
      </c>
      <c r="L184" s="266">
        <v>0</v>
      </c>
      <c r="M184" s="266">
        <v>0</v>
      </c>
      <c r="N184" s="266">
        <v>0</v>
      </c>
      <c r="O184" s="267">
        <v>0</v>
      </c>
      <c r="P184" s="268">
        <f t="shared" si="2"/>
        <v>0</v>
      </c>
      <c r="Q184" s="268">
        <f>Table1[[#This Row],[MRC - Monthly Recurring Charge]]*60</f>
        <v>0</v>
      </c>
      <c r="R184" s="268">
        <f>Table1[[#This Row],[Total NRC]]+Table1[[#This Row],[Total MRC == '[60 months times  proposed MRC Charge (K)']]]</f>
        <v>0</v>
      </c>
      <c r="S184" s="92"/>
    </row>
    <row r="185" spans="1:19" ht="24">
      <c r="A185" s="59"/>
      <c r="B185" s="55"/>
      <c r="C185" s="15" t="s">
        <v>444</v>
      </c>
      <c r="D185" s="15" t="s">
        <v>538</v>
      </c>
      <c r="E185" s="23" t="s">
        <v>539</v>
      </c>
      <c r="F185" s="16">
        <v>96427</v>
      </c>
      <c r="G185" s="15" t="s">
        <v>540</v>
      </c>
      <c r="H185" s="15" t="s">
        <v>448</v>
      </c>
      <c r="I185" s="17" t="s">
        <v>22</v>
      </c>
      <c r="J185" s="18" t="s">
        <v>41</v>
      </c>
      <c r="K185" s="269">
        <v>0</v>
      </c>
      <c r="L185" s="269">
        <v>0</v>
      </c>
      <c r="M185" s="269">
        <v>0</v>
      </c>
      <c r="N185" s="269">
        <v>0</v>
      </c>
      <c r="O185" s="269">
        <v>0</v>
      </c>
      <c r="P185" s="268">
        <f t="shared" si="2"/>
        <v>0</v>
      </c>
      <c r="Q185" s="268">
        <f>Table1[[#This Row],[MRC - Monthly Recurring Charge]]*60</f>
        <v>0</v>
      </c>
      <c r="R185" s="268">
        <f>Table1[[#This Row],[Total NRC]]+Table1[[#This Row],[Total MRC == '[60 months times  proposed MRC Charge (K)']]]</f>
        <v>0</v>
      </c>
      <c r="S185" s="91"/>
    </row>
    <row r="186" spans="1:19" ht="24">
      <c r="A186" s="64"/>
      <c r="B186" s="54"/>
      <c r="C186" s="11" t="s">
        <v>444</v>
      </c>
      <c r="D186" s="11" t="s">
        <v>541</v>
      </c>
      <c r="E186" s="19" t="s">
        <v>539</v>
      </c>
      <c r="F186" s="12">
        <v>96427</v>
      </c>
      <c r="G186" s="11" t="s">
        <v>540</v>
      </c>
      <c r="H186" s="11" t="s">
        <v>450</v>
      </c>
      <c r="I186" s="13" t="s">
        <v>22</v>
      </c>
      <c r="J186" s="21" t="s">
        <v>41</v>
      </c>
      <c r="K186" s="267">
        <v>0</v>
      </c>
      <c r="L186" s="267">
        <v>0</v>
      </c>
      <c r="M186" s="267">
        <v>0</v>
      </c>
      <c r="N186" s="267">
        <v>0</v>
      </c>
      <c r="O186" s="267">
        <v>0</v>
      </c>
      <c r="P186" s="268">
        <f t="shared" si="2"/>
        <v>0</v>
      </c>
      <c r="Q186" s="268">
        <f>Table1[[#This Row],[MRC - Monthly Recurring Charge]]*60</f>
        <v>0</v>
      </c>
      <c r="R186" s="268">
        <f>Table1[[#This Row],[Total NRC]]+Table1[[#This Row],[Total MRC == '[60 months times  proposed MRC Charge (K)']]]</f>
        <v>0</v>
      </c>
      <c r="S186" s="92"/>
    </row>
    <row r="187" spans="1:19" ht="24">
      <c r="A187" s="63"/>
      <c r="B187" s="57"/>
      <c r="C187" s="15" t="s">
        <v>444</v>
      </c>
      <c r="D187" s="15" t="s">
        <v>542</v>
      </c>
      <c r="E187" s="23" t="s">
        <v>543</v>
      </c>
      <c r="F187" s="16">
        <v>96429</v>
      </c>
      <c r="G187" s="15" t="s">
        <v>544</v>
      </c>
      <c r="H187" s="15" t="s">
        <v>448</v>
      </c>
      <c r="I187" s="17" t="s">
        <v>22</v>
      </c>
      <c r="J187" s="18" t="s">
        <v>41</v>
      </c>
      <c r="K187" s="270">
        <v>0</v>
      </c>
      <c r="L187" s="270">
        <v>0</v>
      </c>
      <c r="M187" s="270">
        <v>0</v>
      </c>
      <c r="N187" s="270">
        <v>0</v>
      </c>
      <c r="O187" s="269">
        <v>0</v>
      </c>
      <c r="P187" s="268">
        <f t="shared" si="2"/>
        <v>0</v>
      </c>
      <c r="Q187" s="268">
        <f>Table1[[#This Row],[MRC - Monthly Recurring Charge]]*60</f>
        <v>0</v>
      </c>
      <c r="R187" s="268">
        <f>Table1[[#This Row],[Total NRC]]+Table1[[#This Row],[Total MRC == '[60 months times  proposed MRC Charge (K)']]]</f>
        <v>0</v>
      </c>
      <c r="S187" s="93"/>
    </row>
    <row r="188" spans="1:19" ht="24">
      <c r="A188" s="64"/>
      <c r="B188" s="54"/>
      <c r="C188" s="11" t="s">
        <v>444</v>
      </c>
      <c r="D188" s="11" t="s">
        <v>545</v>
      </c>
      <c r="E188" s="19" t="s">
        <v>543</v>
      </c>
      <c r="F188" s="12">
        <v>96429</v>
      </c>
      <c r="G188" s="11" t="s">
        <v>544</v>
      </c>
      <c r="H188" s="11" t="s">
        <v>450</v>
      </c>
      <c r="I188" s="13" t="s">
        <v>22</v>
      </c>
      <c r="J188" s="21" t="s">
        <v>41</v>
      </c>
      <c r="K188" s="267">
        <v>0</v>
      </c>
      <c r="L188" s="267">
        <v>0</v>
      </c>
      <c r="M188" s="267">
        <v>0</v>
      </c>
      <c r="N188" s="267">
        <v>0</v>
      </c>
      <c r="O188" s="267">
        <v>0</v>
      </c>
      <c r="P188" s="268">
        <f t="shared" si="2"/>
        <v>0</v>
      </c>
      <c r="Q188" s="268">
        <f>Table1[[#This Row],[MRC - Monthly Recurring Charge]]*60</f>
        <v>0</v>
      </c>
      <c r="R188" s="268">
        <f>Table1[[#This Row],[Total NRC]]+Table1[[#This Row],[Total MRC == '[60 months times  proposed MRC Charge (K)']]]</f>
        <v>0</v>
      </c>
      <c r="S188" s="92"/>
    </row>
    <row r="189" spans="1:19" ht="24">
      <c r="A189" s="62"/>
      <c r="B189" s="55"/>
      <c r="C189" s="15" t="s">
        <v>444</v>
      </c>
      <c r="D189" s="15" t="s">
        <v>546</v>
      </c>
      <c r="E189" s="23" t="s">
        <v>547</v>
      </c>
      <c r="F189" s="16">
        <v>96622</v>
      </c>
      <c r="G189" s="15" t="s">
        <v>548</v>
      </c>
      <c r="H189" s="15" t="s">
        <v>448</v>
      </c>
      <c r="I189" s="17" t="s">
        <v>22</v>
      </c>
      <c r="J189" s="18" t="s">
        <v>41</v>
      </c>
      <c r="K189" s="269">
        <v>0</v>
      </c>
      <c r="L189" s="269">
        <v>0</v>
      </c>
      <c r="M189" s="269">
        <v>0</v>
      </c>
      <c r="N189" s="269">
        <v>0</v>
      </c>
      <c r="O189" s="269">
        <v>0</v>
      </c>
      <c r="P189" s="268">
        <f t="shared" si="2"/>
        <v>0</v>
      </c>
      <c r="Q189" s="268">
        <f>Table1[[#This Row],[MRC - Monthly Recurring Charge]]*60</f>
        <v>0</v>
      </c>
      <c r="R189" s="268">
        <f>Table1[[#This Row],[Total NRC]]+Table1[[#This Row],[Total MRC == '[60 months times  proposed MRC Charge (K)']]]</f>
        <v>0</v>
      </c>
      <c r="S189" s="91"/>
    </row>
    <row r="190" spans="1:19" ht="24">
      <c r="A190" s="60"/>
      <c r="B190" s="54"/>
      <c r="C190" s="11" t="s">
        <v>444</v>
      </c>
      <c r="D190" s="11" t="s">
        <v>549</v>
      </c>
      <c r="E190" s="19" t="s">
        <v>547</v>
      </c>
      <c r="F190" s="12">
        <v>96622</v>
      </c>
      <c r="G190" s="11" t="s">
        <v>550</v>
      </c>
      <c r="H190" s="11" t="s">
        <v>450</v>
      </c>
      <c r="I190" s="13" t="s">
        <v>22</v>
      </c>
      <c r="J190" s="21" t="s">
        <v>41</v>
      </c>
      <c r="K190" s="266">
        <v>0</v>
      </c>
      <c r="L190" s="266">
        <v>0</v>
      </c>
      <c r="M190" s="266">
        <v>0</v>
      </c>
      <c r="N190" s="266">
        <v>0</v>
      </c>
      <c r="O190" s="267">
        <v>0</v>
      </c>
      <c r="P190" s="268">
        <f t="shared" si="2"/>
        <v>0</v>
      </c>
      <c r="Q190" s="268">
        <f>Table1[[#This Row],[MRC - Monthly Recurring Charge]]*60</f>
        <v>0</v>
      </c>
      <c r="R190" s="268">
        <f>Table1[[#This Row],[Total NRC]]+Table1[[#This Row],[Total MRC == '[60 months times  proposed MRC Charge (K)']]]</f>
        <v>0</v>
      </c>
      <c r="S190" s="92"/>
    </row>
    <row r="191" spans="1:19" ht="24">
      <c r="A191" s="62"/>
      <c r="B191" s="55"/>
      <c r="C191" s="15" t="s">
        <v>444</v>
      </c>
      <c r="D191" s="15" t="s">
        <v>551</v>
      </c>
      <c r="E191" s="23" t="s">
        <v>552</v>
      </c>
      <c r="F191" s="16">
        <v>96363</v>
      </c>
      <c r="G191" s="15" t="s">
        <v>553</v>
      </c>
      <c r="H191" s="15" t="s">
        <v>448</v>
      </c>
      <c r="I191" s="17" t="s">
        <v>22</v>
      </c>
      <c r="J191" s="18" t="s">
        <v>41</v>
      </c>
      <c r="K191" s="269">
        <v>0</v>
      </c>
      <c r="L191" s="269">
        <v>0</v>
      </c>
      <c r="M191" s="269">
        <v>0</v>
      </c>
      <c r="N191" s="269">
        <v>0</v>
      </c>
      <c r="O191" s="269">
        <v>0</v>
      </c>
      <c r="P191" s="268">
        <f t="shared" si="2"/>
        <v>0</v>
      </c>
      <c r="Q191" s="268">
        <f>Table1[[#This Row],[MRC - Monthly Recurring Charge]]*60</f>
        <v>0</v>
      </c>
      <c r="R191" s="268">
        <f>Table1[[#This Row],[Total NRC]]+Table1[[#This Row],[Total MRC == '[60 months times  proposed MRC Charge (K)']]]</f>
        <v>0</v>
      </c>
      <c r="S191" s="91"/>
    </row>
    <row r="192" spans="1:19" ht="24">
      <c r="A192" s="60"/>
      <c r="B192" s="54"/>
      <c r="C192" s="11" t="s">
        <v>444</v>
      </c>
      <c r="D192" s="11" t="s">
        <v>554</v>
      </c>
      <c r="E192" s="19" t="s">
        <v>552</v>
      </c>
      <c r="F192" s="12">
        <v>96363</v>
      </c>
      <c r="G192" s="11" t="s">
        <v>553</v>
      </c>
      <c r="H192" s="11" t="s">
        <v>450</v>
      </c>
      <c r="I192" s="13" t="s">
        <v>22</v>
      </c>
      <c r="J192" s="21" t="s">
        <v>41</v>
      </c>
      <c r="K192" s="267">
        <v>0</v>
      </c>
      <c r="L192" s="267">
        <v>0</v>
      </c>
      <c r="M192" s="267">
        <v>0</v>
      </c>
      <c r="N192" s="267">
        <v>0</v>
      </c>
      <c r="O192" s="267">
        <v>0</v>
      </c>
      <c r="P192" s="268">
        <f t="shared" si="2"/>
        <v>0</v>
      </c>
      <c r="Q192" s="268">
        <f>Table1[[#This Row],[MRC - Monthly Recurring Charge]]*60</f>
        <v>0</v>
      </c>
      <c r="R192" s="268">
        <f>Table1[[#This Row],[Total NRC]]+Table1[[#This Row],[Total MRC == '[60 months times  proposed MRC Charge (K)']]]</f>
        <v>0</v>
      </c>
      <c r="S192" s="92"/>
    </row>
    <row r="193" spans="1:19" ht="24">
      <c r="A193" s="59"/>
      <c r="B193" s="55"/>
      <c r="C193" s="15" t="s">
        <v>444</v>
      </c>
      <c r="D193" s="15" t="s">
        <v>555</v>
      </c>
      <c r="E193" s="23" t="s">
        <v>556</v>
      </c>
      <c r="F193" s="16">
        <v>96432</v>
      </c>
      <c r="G193" s="15" t="s">
        <v>557</v>
      </c>
      <c r="H193" s="15" t="s">
        <v>448</v>
      </c>
      <c r="I193" s="17" t="s">
        <v>22</v>
      </c>
      <c r="J193" s="18" t="s">
        <v>41</v>
      </c>
      <c r="K193" s="270">
        <v>0</v>
      </c>
      <c r="L193" s="270">
        <v>0</v>
      </c>
      <c r="M193" s="270">
        <v>0</v>
      </c>
      <c r="N193" s="270">
        <v>0</v>
      </c>
      <c r="O193" s="269">
        <v>0</v>
      </c>
      <c r="P193" s="268">
        <f t="shared" si="2"/>
        <v>0</v>
      </c>
      <c r="Q193" s="268">
        <f>Table1[[#This Row],[MRC - Monthly Recurring Charge]]*60</f>
        <v>0</v>
      </c>
      <c r="R193" s="268">
        <f>Table1[[#This Row],[Total NRC]]+Table1[[#This Row],[Total MRC == '[60 months times  proposed MRC Charge (K)']]]</f>
        <v>0</v>
      </c>
      <c r="S193" s="91"/>
    </row>
    <row r="194" spans="1:19" ht="24">
      <c r="A194" s="60"/>
      <c r="B194" s="54"/>
      <c r="C194" s="11" t="s">
        <v>444</v>
      </c>
      <c r="D194" s="11" t="s">
        <v>558</v>
      </c>
      <c r="E194" s="19" t="s">
        <v>556</v>
      </c>
      <c r="F194" s="12">
        <v>96432</v>
      </c>
      <c r="G194" s="11" t="s">
        <v>557</v>
      </c>
      <c r="H194" s="11" t="s">
        <v>450</v>
      </c>
      <c r="I194" s="13" t="s">
        <v>22</v>
      </c>
      <c r="J194" s="21" t="s">
        <v>41</v>
      </c>
      <c r="K194" s="267">
        <v>0</v>
      </c>
      <c r="L194" s="267">
        <v>0</v>
      </c>
      <c r="M194" s="267">
        <v>0</v>
      </c>
      <c r="N194" s="267">
        <v>0</v>
      </c>
      <c r="O194" s="267">
        <v>0</v>
      </c>
      <c r="P194" s="268">
        <f t="shared" si="2"/>
        <v>0</v>
      </c>
      <c r="Q194" s="268">
        <f>Table1[[#This Row],[MRC - Monthly Recurring Charge]]*60</f>
        <v>0</v>
      </c>
      <c r="R194" s="268">
        <f>Table1[[#This Row],[Total NRC]]+Table1[[#This Row],[Total MRC == '[60 months times  proposed MRC Charge (K)']]]</f>
        <v>0</v>
      </c>
      <c r="S194" s="92"/>
    </row>
    <row r="195" spans="1:19" ht="24">
      <c r="A195" s="59"/>
      <c r="B195" s="55"/>
      <c r="C195" s="15" t="s">
        <v>444</v>
      </c>
      <c r="D195" s="15" t="s">
        <v>559</v>
      </c>
      <c r="E195" s="23" t="s">
        <v>560</v>
      </c>
      <c r="F195" s="16">
        <v>96443</v>
      </c>
      <c r="G195" s="15" t="s">
        <v>561</v>
      </c>
      <c r="H195" s="15" t="s">
        <v>448</v>
      </c>
      <c r="I195" s="17" t="s">
        <v>22</v>
      </c>
      <c r="J195" s="18" t="s">
        <v>41</v>
      </c>
      <c r="K195" s="269">
        <v>0</v>
      </c>
      <c r="L195" s="269">
        <v>0</v>
      </c>
      <c r="M195" s="269">
        <v>0</v>
      </c>
      <c r="N195" s="269">
        <v>0</v>
      </c>
      <c r="O195" s="269">
        <v>0</v>
      </c>
      <c r="P195" s="268">
        <f t="shared" si="2"/>
        <v>0</v>
      </c>
      <c r="Q195" s="268">
        <f>Table1[[#This Row],[MRC - Monthly Recurring Charge]]*60</f>
        <v>0</v>
      </c>
      <c r="R195" s="268">
        <f>Table1[[#This Row],[Total NRC]]+Table1[[#This Row],[Total MRC == '[60 months times  proposed MRC Charge (K)']]]</f>
        <v>0</v>
      </c>
      <c r="S195" s="91"/>
    </row>
    <row r="196" spans="1:19" ht="24">
      <c r="A196" s="64"/>
      <c r="B196" s="54"/>
      <c r="C196" s="11" t="s">
        <v>444</v>
      </c>
      <c r="D196" s="11" t="s">
        <v>562</v>
      </c>
      <c r="E196" s="19" t="s">
        <v>560</v>
      </c>
      <c r="F196" s="12">
        <v>96443</v>
      </c>
      <c r="G196" s="11" t="s">
        <v>561</v>
      </c>
      <c r="H196" s="11" t="s">
        <v>450</v>
      </c>
      <c r="I196" s="13" t="s">
        <v>22</v>
      </c>
      <c r="J196" s="21" t="s">
        <v>41</v>
      </c>
      <c r="K196" s="266">
        <v>0</v>
      </c>
      <c r="L196" s="266">
        <v>0</v>
      </c>
      <c r="M196" s="266">
        <v>0</v>
      </c>
      <c r="N196" s="266">
        <v>0</v>
      </c>
      <c r="O196" s="267">
        <v>0</v>
      </c>
      <c r="P196" s="268">
        <f t="shared" si="2"/>
        <v>0</v>
      </c>
      <c r="Q196" s="268">
        <f>Table1[[#This Row],[MRC - Monthly Recurring Charge]]*60</f>
        <v>0</v>
      </c>
      <c r="R196" s="268">
        <f>Table1[[#This Row],[Total NRC]]+Table1[[#This Row],[Total MRC == '[60 months times  proposed MRC Charge (K)']]]</f>
        <v>0</v>
      </c>
      <c r="S196" s="92"/>
    </row>
    <row r="197" spans="1:19" ht="24">
      <c r="A197" s="59"/>
      <c r="B197" s="55"/>
      <c r="C197" s="15" t="s">
        <v>444</v>
      </c>
      <c r="D197" s="15" t="s">
        <v>563</v>
      </c>
      <c r="E197" s="23" t="s">
        <v>436</v>
      </c>
      <c r="F197" s="16">
        <v>96424</v>
      </c>
      <c r="G197" s="15" t="s">
        <v>564</v>
      </c>
      <c r="H197" s="15" t="s">
        <v>448</v>
      </c>
      <c r="I197" s="17" t="s">
        <v>22</v>
      </c>
      <c r="J197" s="18" t="s">
        <v>41</v>
      </c>
      <c r="K197" s="269">
        <v>0</v>
      </c>
      <c r="L197" s="269">
        <v>0</v>
      </c>
      <c r="M197" s="269">
        <v>0</v>
      </c>
      <c r="N197" s="269">
        <v>0</v>
      </c>
      <c r="O197" s="269">
        <v>0</v>
      </c>
      <c r="P197" s="268">
        <f t="shared" si="2"/>
        <v>0</v>
      </c>
      <c r="Q197" s="268">
        <f>Table1[[#This Row],[MRC - Monthly Recurring Charge]]*60</f>
        <v>0</v>
      </c>
      <c r="R197" s="268">
        <f>Table1[[#This Row],[Total NRC]]+Table1[[#This Row],[Total MRC == '[60 months times  proposed MRC Charge (K)']]]</f>
        <v>0</v>
      </c>
      <c r="S197" s="91"/>
    </row>
    <row r="198" spans="1:19" ht="24">
      <c r="A198" s="64"/>
      <c r="B198" s="54"/>
      <c r="C198" s="11" t="s">
        <v>444</v>
      </c>
      <c r="D198" s="11" t="s">
        <v>565</v>
      </c>
      <c r="E198" s="19" t="s">
        <v>436</v>
      </c>
      <c r="F198" s="12">
        <v>96424</v>
      </c>
      <c r="G198" s="11" t="s">
        <v>564</v>
      </c>
      <c r="H198" s="11" t="s">
        <v>450</v>
      </c>
      <c r="I198" s="13" t="s">
        <v>22</v>
      </c>
      <c r="J198" s="21" t="s">
        <v>41</v>
      </c>
      <c r="K198" s="267">
        <v>0</v>
      </c>
      <c r="L198" s="267">
        <v>0</v>
      </c>
      <c r="M198" s="267">
        <v>0</v>
      </c>
      <c r="N198" s="267">
        <v>0</v>
      </c>
      <c r="O198" s="267">
        <v>0</v>
      </c>
      <c r="P198" s="268">
        <f t="shared" si="2"/>
        <v>0</v>
      </c>
      <c r="Q198" s="268">
        <f>Table1[[#This Row],[MRC - Monthly Recurring Charge]]*60</f>
        <v>0</v>
      </c>
      <c r="R198" s="268">
        <f>Table1[[#This Row],[Total NRC]]+Table1[[#This Row],[Total MRC == '[60 months times  proposed MRC Charge (K)']]]</f>
        <v>0</v>
      </c>
      <c r="S198" s="92"/>
    </row>
    <row r="199" spans="1:19" ht="24">
      <c r="A199" s="59"/>
      <c r="B199" s="55"/>
      <c r="C199" s="15" t="s">
        <v>444</v>
      </c>
      <c r="D199" s="15" t="s">
        <v>566</v>
      </c>
      <c r="E199" s="23" t="s">
        <v>567</v>
      </c>
      <c r="F199" s="16">
        <v>96358</v>
      </c>
      <c r="G199" s="15" t="s">
        <v>568</v>
      </c>
      <c r="H199" s="15" t="s">
        <v>448</v>
      </c>
      <c r="I199" s="17" t="s">
        <v>27</v>
      </c>
      <c r="J199" s="18" t="s">
        <v>41</v>
      </c>
      <c r="K199" s="270">
        <v>0</v>
      </c>
      <c r="L199" s="270">
        <v>0</v>
      </c>
      <c r="M199" s="270">
        <v>0</v>
      </c>
      <c r="N199" s="270">
        <v>0</v>
      </c>
      <c r="O199" s="269">
        <v>0</v>
      </c>
      <c r="P199" s="268">
        <f t="shared" si="2"/>
        <v>0</v>
      </c>
      <c r="Q199" s="268">
        <f>Table1[[#This Row],[MRC - Monthly Recurring Charge]]*60</f>
        <v>0</v>
      </c>
      <c r="R199" s="268">
        <f>Table1[[#This Row],[Total NRC]]+Table1[[#This Row],[Total MRC == '[60 months times  proposed MRC Charge (K)']]]</f>
        <v>0</v>
      </c>
      <c r="S199" s="91"/>
    </row>
    <row r="200" spans="1:19" ht="24">
      <c r="A200" s="64"/>
      <c r="B200" s="54"/>
      <c r="C200" s="11" t="s">
        <v>444</v>
      </c>
      <c r="D200" s="11" t="s">
        <v>569</v>
      </c>
      <c r="E200" s="19" t="s">
        <v>567</v>
      </c>
      <c r="F200" s="12">
        <v>96358</v>
      </c>
      <c r="G200" s="11" t="s">
        <v>568</v>
      </c>
      <c r="H200" s="11" t="s">
        <v>450</v>
      </c>
      <c r="I200" s="13" t="s">
        <v>22</v>
      </c>
      <c r="J200" s="21" t="s">
        <v>41</v>
      </c>
      <c r="K200" s="267">
        <v>0</v>
      </c>
      <c r="L200" s="267">
        <v>0</v>
      </c>
      <c r="M200" s="267">
        <v>0</v>
      </c>
      <c r="N200" s="267">
        <v>0</v>
      </c>
      <c r="O200" s="267">
        <v>0</v>
      </c>
      <c r="P200" s="268">
        <f t="shared" si="2"/>
        <v>0</v>
      </c>
      <c r="Q200" s="268">
        <f>Table1[[#This Row],[MRC - Monthly Recurring Charge]]*60</f>
        <v>0</v>
      </c>
      <c r="R200" s="268">
        <f>Table1[[#This Row],[Total NRC]]+Table1[[#This Row],[Total MRC == '[60 months times  proposed MRC Charge (K)']]]</f>
        <v>0</v>
      </c>
      <c r="S200" s="92"/>
    </row>
    <row r="201" spans="1:19" ht="24">
      <c r="A201" s="63"/>
      <c r="B201" s="55"/>
      <c r="C201" s="15" t="s">
        <v>444</v>
      </c>
      <c r="D201" s="15" t="s">
        <v>570</v>
      </c>
      <c r="E201" s="23" t="s">
        <v>571</v>
      </c>
      <c r="F201" s="16">
        <v>96418</v>
      </c>
      <c r="G201" s="15" t="s">
        <v>572</v>
      </c>
      <c r="H201" s="15" t="s">
        <v>448</v>
      </c>
      <c r="I201" s="17" t="s">
        <v>22</v>
      </c>
      <c r="J201" s="18" t="s">
        <v>41</v>
      </c>
      <c r="K201" s="269">
        <v>0</v>
      </c>
      <c r="L201" s="269">
        <v>0</v>
      </c>
      <c r="M201" s="269">
        <v>0</v>
      </c>
      <c r="N201" s="269">
        <v>0</v>
      </c>
      <c r="O201" s="269">
        <v>0</v>
      </c>
      <c r="P201" s="268">
        <f t="shared" si="2"/>
        <v>0</v>
      </c>
      <c r="Q201" s="268">
        <f>Table1[[#This Row],[MRC - Monthly Recurring Charge]]*60</f>
        <v>0</v>
      </c>
      <c r="R201" s="268">
        <f>Table1[[#This Row],[Total NRC]]+Table1[[#This Row],[Total MRC == '[60 months times  proposed MRC Charge (K)']]]</f>
        <v>0</v>
      </c>
      <c r="S201" s="93"/>
    </row>
    <row r="202" spans="1:19" ht="24">
      <c r="A202" s="64"/>
      <c r="B202" s="54"/>
      <c r="C202" s="11" t="s">
        <v>444</v>
      </c>
      <c r="D202" s="11" t="s">
        <v>573</v>
      </c>
      <c r="E202" s="19" t="s">
        <v>571</v>
      </c>
      <c r="F202" s="12">
        <v>96418</v>
      </c>
      <c r="G202" s="11" t="s">
        <v>572</v>
      </c>
      <c r="H202" s="11" t="s">
        <v>450</v>
      </c>
      <c r="I202" s="13" t="s">
        <v>22</v>
      </c>
      <c r="J202" s="21" t="s">
        <v>41</v>
      </c>
      <c r="K202" s="266">
        <v>0</v>
      </c>
      <c r="L202" s="266">
        <v>0</v>
      </c>
      <c r="M202" s="266">
        <v>0</v>
      </c>
      <c r="N202" s="266">
        <v>0</v>
      </c>
      <c r="O202" s="267">
        <v>0</v>
      </c>
      <c r="P202" s="268">
        <f t="shared" si="2"/>
        <v>0</v>
      </c>
      <c r="Q202" s="268">
        <f>Table1[[#This Row],[MRC - Monthly Recurring Charge]]*60</f>
        <v>0</v>
      </c>
      <c r="R202" s="268">
        <f>Table1[[#This Row],[Total NRC]]+Table1[[#This Row],[Total MRC == '[60 months times  proposed MRC Charge (K)']]]</f>
        <v>0</v>
      </c>
      <c r="S202" s="92"/>
    </row>
    <row r="203" spans="1:19" ht="24">
      <c r="A203" s="59"/>
      <c r="B203" s="55"/>
      <c r="C203" s="15" t="s">
        <v>444</v>
      </c>
      <c r="D203" s="15" t="s">
        <v>574</v>
      </c>
      <c r="E203" s="23" t="s">
        <v>575</v>
      </c>
      <c r="F203" s="16">
        <v>16037780</v>
      </c>
      <c r="G203" s="15" t="s">
        <v>576</v>
      </c>
      <c r="H203" s="15" t="s">
        <v>448</v>
      </c>
      <c r="I203" s="17" t="s">
        <v>22</v>
      </c>
      <c r="J203" s="18" t="s">
        <v>41</v>
      </c>
      <c r="K203" s="269">
        <v>0</v>
      </c>
      <c r="L203" s="269">
        <v>0</v>
      </c>
      <c r="M203" s="269">
        <v>0</v>
      </c>
      <c r="N203" s="269">
        <v>0</v>
      </c>
      <c r="O203" s="269">
        <v>0</v>
      </c>
      <c r="P203" s="268">
        <f t="shared" ref="P203:P266" si="3">L203+M203+N203+O203</f>
        <v>0</v>
      </c>
      <c r="Q203" s="268">
        <f>Table1[[#This Row],[MRC - Monthly Recurring Charge]]*60</f>
        <v>0</v>
      </c>
      <c r="R203" s="268">
        <f>Table1[[#This Row],[Total NRC]]+Table1[[#This Row],[Total MRC == '[60 months times  proposed MRC Charge (K)']]]</f>
        <v>0</v>
      </c>
      <c r="S203" s="91"/>
    </row>
    <row r="204" spans="1:19" ht="24">
      <c r="A204" s="64"/>
      <c r="B204" s="54"/>
      <c r="C204" s="11" t="s">
        <v>444</v>
      </c>
      <c r="D204" s="11" t="s">
        <v>577</v>
      </c>
      <c r="E204" s="19" t="s">
        <v>575</v>
      </c>
      <c r="F204" s="12">
        <v>16037780</v>
      </c>
      <c r="G204" s="11" t="s">
        <v>576</v>
      </c>
      <c r="H204" s="11" t="s">
        <v>450</v>
      </c>
      <c r="I204" s="13" t="s">
        <v>22</v>
      </c>
      <c r="J204" s="21" t="s">
        <v>41</v>
      </c>
      <c r="K204" s="267">
        <v>0</v>
      </c>
      <c r="L204" s="267">
        <v>0</v>
      </c>
      <c r="M204" s="267">
        <v>0</v>
      </c>
      <c r="N204" s="267">
        <v>0</v>
      </c>
      <c r="O204" s="267">
        <v>0</v>
      </c>
      <c r="P204" s="268">
        <f t="shared" si="3"/>
        <v>0</v>
      </c>
      <c r="Q204" s="268">
        <f>Table1[[#This Row],[MRC - Monthly Recurring Charge]]*60</f>
        <v>0</v>
      </c>
      <c r="R204" s="268">
        <f>Table1[[#This Row],[Total NRC]]+Table1[[#This Row],[Total MRC == '[60 months times  proposed MRC Charge (K)']]]</f>
        <v>0</v>
      </c>
      <c r="S204" s="92"/>
    </row>
    <row r="205" spans="1:19" ht="24">
      <c r="A205" s="63"/>
      <c r="B205" s="55"/>
      <c r="C205" s="15" t="s">
        <v>578</v>
      </c>
      <c r="D205" s="15" t="s">
        <v>579</v>
      </c>
      <c r="E205" s="15" t="s">
        <v>580</v>
      </c>
      <c r="F205" s="16">
        <v>17031068</v>
      </c>
      <c r="G205" s="15" t="s">
        <v>581</v>
      </c>
      <c r="H205" s="15" t="s">
        <v>582</v>
      </c>
      <c r="I205" s="17" t="s">
        <v>22</v>
      </c>
      <c r="J205" s="18" t="s">
        <v>41</v>
      </c>
      <c r="K205" s="270">
        <v>0</v>
      </c>
      <c r="L205" s="270">
        <v>0</v>
      </c>
      <c r="M205" s="270">
        <v>0</v>
      </c>
      <c r="N205" s="270">
        <v>0</v>
      </c>
      <c r="O205" s="269">
        <v>0</v>
      </c>
      <c r="P205" s="268">
        <f t="shared" si="3"/>
        <v>0</v>
      </c>
      <c r="Q205" s="268">
        <f>Table1[[#This Row],[MRC - Monthly Recurring Charge]]*60</f>
        <v>0</v>
      </c>
      <c r="R205" s="268">
        <f>Table1[[#This Row],[Total NRC]]+Table1[[#This Row],[Total MRC == '[60 months times  proposed MRC Charge (K)']]]</f>
        <v>0</v>
      </c>
      <c r="S205" s="93"/>
    </row>
    <row r="206" spans="1:19" ht="24">
      <c r="A206" s="60"/>
      <c r="B206" s="54"/>
      <c r="C206" s="11" t="s">
        <v>578</v>
      </c>
      <c r="D206" s="11" t="s">
        <v>583</v>
      </c>
      <c r="E206" s="26" t="s">
        <v>584</v>
      </c>
      <c r="F206" s="12" t="s">
        <v>370</v>
      </c>
      <c r="G206" s="11" t="s">
        <v>585</v>
      </c>
      <c r="H206" s="11" t="s">
        <v>586</v>
      </c>
      <c r="I206" s="13" t="s">
        <v>22</v>
      </c>
      <c r="J206" s="28" t="s">
        <v>372</v>
      </c>
      <c r="K206" s="267">
        <v>0</v>
      </c>
      <c r="L206" s="267">
        <v>0</v>
      </c>
      <c r="M206" s="267">
        <v>0</v>
      </c>
      <c r="N206" s="267">
        <v>0</v>
      </c>
      <c r="O206" s="267">
        <v>0</v>
      </c>
      <c r="P206" s="268">
        <f t="shared" si="3"/>
        <v>0</v>
      </c>
      <c r="Q206" s="268">
        <f>Table1[[#This Row],[MRC - Monthly Recurring Charge]]*60</f>
        <v>0</v>
      </c>
      <c r="R206" s="268">
        <f>Table1[[#This Row],[Total NRC]]+Table1[[#This Row],[Total MRC == '[60 months times  proposed MRC Charge (K)']]]</f>
        <v>0</v>
      </c>
      <c r="S206" s="92"/>
    </row>
    <row r="207" spans="1:19" ht="36">
      <c r="A207" s="62"/>
      <c r="B207" s="55"/>
      <c r="C207" s="15" t="s">
        <v>587</v>
      </c>
      <c r="D207" s="15" t="s">
        <v>588</v>
      </c>
      <c r="E207" s="26" t="s">
        <v>589</v>
      </c>
      <c r="F207" s="16" t="s">
        <v>590</v>
      </c>
      <c r="G207" s="15" t="s">
        <v>591</v>
      </c>
      <c r="H207" s="15" t="s">
        <v>582</v>
      </c>
      <c r="I207" s="17" t="s">
        <v>22</v>
      </c>
      <c r="J207" s="24" t="s">
        <v>592</v>
      </c>
      <c r="K207" s="269">
        <v>0</v>
      </c>
      <c r="L207" s="269">
        <v>0</v>
      </c>
      <c r="M207" s="269">
        <v>0</v>
      </c>
      <c r="N207" s="269">
        <v>0</v>
      </c>
      <c r="O207" s="269">
        <v>0</v>
      </c>
      <c r="P207" s="268">
        <f t="shared" si="3"/>
        <v>0</v>
      </c>
      <c r="Q207" s="268">
        <f>Table1[[#This Row],[MRC - Monthly Recurring Charge]]*60</f>
        <v>0</v>
      </c>
      <c r="R207" s="268">
        <f>Table1[[#This Row],[Total NRC]]+Table1[[#This Row],[Total MRC == '[60 months times  proposed MRC Charge (K)']]]</f>
        <v>0</v>
      </c>
      <c r="S207" s="91"/>
    </row>
    <row r="208" spans="1:19" ht="24">
      <c r="A208" s="58"/>
      <c r="B208" s="54"/>
      <c r="C208" s="11" t="s">
        <v>587</v>
      </c>
      <c r="D208" s="11" t="s">
        <v>593</v>
      </c>
      <c r="E208" s="26" t="s">
        <v>594</v>
      </c>
      <c r="F208" s="12" t="s">
        <v>370</v>
      </c>
      <c r="G208" s="11" t="s">
        <v>595</v>
      </c>
      <c r="H208" s="11" t="s">
        <v>582</v>
      </c>
      <c r="I208" s="13" t="s">
        <v>22</v>
      </c>
      <c r="J208" s="21" t="s">
        <v>596</v>
      </c>
      <c r="K208" s="266">
        <v>0</v>
      </c>
      <c r="L208" s="266">
        <v>0</v>
      </c>
      <c r="M208" s="266">
        <v>0</v>
      </c>
      <c r="N208" s="266">
        <v>0</v>
      </c>
      <c r="O208" s="267">
        <v>0</v>
      </c>
      <c r="P208" s="268">
        <f t="shared" si="3"/>
        <v>0</v>
      </c>
      <c r="Q208" s="268">
        <f>Table1[[#This Row],[MRC - Monthly Recurring Charge]]*60</f>
        <v>0</v>
      </c>
      <c r="R208" s="268">
        <f>Table1[[#This Row],[Total NRC]]+Table1[[#This Row],[Total MRC == '[60 months times  proposed MRC Charge (K)']]]</f>
        <v>0</v>
      </c>
      <c r="S208" s="90"/>
    </row>
    <row r="209" spans="1:19" ht="24">
      <c r="A209" s="59"/>
      <c r="B209" s="55"/>
      <c r="C209" s="15" t="s">
        <v>587</v>
      </c>
      <c r="D209" s="15" t="s">
        <v>597</v>
      </c>
      <c r="E209" s="23" t="s">
        <v>598</v>
      </c>
      <c r="F209" s="16">
        <v>17005436</v>
      </c>
      <c r="G209" s="15" t="s">
        <v>599</v>
      </c>
      <c r="H209" s="15" t="s">
        <v>586</v>
      </c>
      <c r="I209" s="17" t="s">
        <v>27</v>
      </c>
      <c r="J209" s="18" t="s">
        <v>41</v>
      </c>
      <c r="K209" s="269">
        <v>0</v>
      </c>
      <c r="L209" s="269">
        <v>0</v>
      </c>
      <c r="M209" s="269">
        <v>0</v>
      </c>
      <c r="N209" s="269">
        <v>0</v>
      </c>
      <c r="O209" s="269">
        <v>0</v>
      </c>
      <c r="P209" s="268">
        <f t="shared" si="3"/>
        <v>0</v>
      </c>
      <c r="Q209" s="268">
        <f>Table1[[#This Row],[MRC - Monthly Recurring Charge]]*60</f>
        <v>0</v>
      </c>
      <c r="R209" s="268">
        <f>Table1[[#This Row],[Total NRC]]+Table1[[#This Row],[Total MRC == '[60 months times  proposed MRC Charge (K)']]]</f>
        <v>0</v>
      </c>
      <c r="S209" s="91"/>
    </row>
    <row r="210" spans="1:19" ht="24">
      <c r="A210" s="60"/>
      <c r="B210" s="54"/>
      <c r="C210" s="11" t="s">
        <v>587</v>
      </c>
      <c r="D210" s="11" t="s">
        <v>600</v>
      </c>
      <c r="E210" s="19" t="s">
        <v>601</v>
      </c>
      <c r="F210" s="12">
        <v>17015646</v>
      </c>
      <c r="G210" s="11" t="s">
        <v>602</v>
      </c>
      <c r="H210" s="11" t="s">
        <v>582</v>
      </c>
      <c r="I210" s="13" t="s">
        <v>22</v>
      </c>
      <c r="J210" s="21" t="s">
        <v>41</v>
      </c>
      <c r="K210" s="267">
        <v>0</v>
      </c>
      <c r="L210" s="267">
        <v>0</v>
      </c>
      <c r="M210" s="267">
        <v>0</v>
      </c>
      <c r="N210" s="267">
        <v>0</v>
      </c>
      <c r="O210" s="267">
        <v>0</v>
      </c>
      <c r="P210" s="268">
        <f t="shared" si="3"/>
        <v>0</v>
      </c>
      <c r="Q210" s="268">
        <f>Table1[[#This Row],[MRC - Monthly Recurring Charge]]*60</f>
        <v>0</v>
      </c>
      <c r="R210" s="268">
        <f>Table1[[#This Row],[Total NRC]]+Table1[[#This Row],[Total MRC == '[60 months times  proposed MRC Charge (K)']]]</f>
        <v>0</v>
      </c>
      <c r="S210" s="92"/>
    </row>
    <row r="211" spans="1:19" ht="36">
      <c r="A211" s="63"/>
      <c r="B211" s="55"/>
      <c r="C211" s="15" t="s">
        <v>587</v>
      </c>
      <c r="D211" s="15" t="s">
        <v>603</v>
      </c>
      <c r="E211" s="23" t="s">
        <v>604</v>
      </c>
      <c r="F211" s="16" t="s">
        <v>590</v>
      </c>
      <c r="G211" s="15" t="s">
        <v>605</v>
      </c>
      <c r="H211" s="15" t="s">
        <v>606</v>
      </c>
      <c r="I211" s="17" t="s">
        <v>22</v>
      </c>
      <c r="J211" s="18" t="s">
        <v>41</v>
      </c>
      <c r="K211" s="270">
        <v>0</v>
      </c>
      <c r="L211" s="270">
        <v>0</v>
      </c>
      <c r="M211" s="270">
        <v>0</v>
      </c>
      <c r="N211" s="270">
        <v>0</v>
      </c>
      <c r="O211" s="269">
        <v>0</v>
      </c>
      <c r="P211" s="268">
        <f t="shared" si="3"/>
        <v>0</v>
      </c>
      <c r="Q211" s="268">
        <f>Table1[[#This Row],[MRC - Monthly Recurring Charge]]*60</f>
        <v>0</v>
      </c>
      <c r="R211" s="268">
        <f>Table1[[#This Row],[Total NRC]]+Table1[[#This Row],[Total MRC == '[60 months times  proposed MRC Charge (K)']]]</f>
        <v>0</v>
      </c>
      <c r="S211" s="93"/>
    </row>
    <row r="212" spans="1:19" ht="24">
      <c r="A212" s="64"/>
      <c r="B212" s="25"/>
      <c r="C212" s="21" t="s">
        <v>587</v>
      </c>
      <c r="D212" s="11" t="s">
        <v>607</v>
      </c>
      <c r="E212" s="27" t="s">
        <v>608</v>
      </c>
      <c r="F212" s="86" t="s">
        <v>370</v>
      </c>
      <c r="G212" s="25" t="s">
        <v>609</v>
      </c>
      <c r="H212" s="21" t="s">
        <v>582</v>
      </c>
      <c r="I212" s="25" t="s">
        <v>22</v>
      </c>
      <c r="J212" s="21" t="s">
        <v>372</v>
      </c>
      <c r="K212" s="267">
        <v>0</v>
      </c>
      <c r="L212" s="267">
        <v>0</v>
      </c>
      <c r="M212" s="267">
        <v>0</v>
      </c>
      <c r="N212" s="267">
        <v>0</v>
      </c>
      <c r="O212" s="267">
        <v>0</v>
      </c>
      <c r="P212" s="268">
        <f t="shared" si="3"/>
        <v>0</v>
      </c>
      <c r="Q212" s="268">
        <f>Table1[[#This Row],[MRC - Monthly Recurring Charge]]*60</f>
        <v>0</v>
      </c>
      <c r="R212" s="268">
        <f>Table1[[#This Row],[Total NRC]]+Table1[[#This Row],[Total MRC == '[60 months times  proposed MRC Charge (K)']]]</f>
        <v>0</v>
      </c>
      <c r="S212" s="92"/>
    </row>
    <row r="213" spans="1:19" ht="24">
      <c r="A213" s="59"/>
      <c r="B213" s="55"/>
      <c r="C213" s="15" t="s">
        <v>587</v>
      </c>
      <c r="D213" s="15" t="s">
        <v>610</v>
      </c>
      <c r="E213" s="23" t="s">
        <v>611</v>
      </c>
      <c r="F213" s="16">
        <v>17013097</v>
      </c>
      <c r="G213" s="15" t="s">
        <v>612</v>
      </c>
      <c r="H213" s="15" t="s">
        <v>260</v>
      </c>
      <c r="I213" s="17" t="s">
        <v>22</v>
      </c>
      <c r="J213" s="18" t="s">
        <v>41</v>
      </c>
      <c r="K213" s="269">
        <v>0</v>
      </c>
      <c r="L213" s="269">
        <v>0</v>
      </c>
      <c r="M213" s="269">
        <v>0</v>
      </c>
      <c r="N213" s="269">
        <v>0</v>
      </c>
      <c r="O213" s="269">
        <v>0</v>
      </c>
      <c r="P213" s="268">
        <f t="shared" si="3"/>
        <v>0</v>
      </c>
      <c r="Q213" s="268">
        <f>Table1[[#This Row],[MRC - Monthly Recurring Charge]]*60</f>
        <v>0</v>
      </c>
      <c r="R213" s="268">
        <f>Table1[[#This Row],[Total NRC]]+Table1[[#This Row],[Total MRC == '[60 months times  proposed MRC Charge (K)']]]</f>
        <v>0</v>
      </c>
      <c r="S213" s="91"/>
    </row>
    <row r="214" spans="1:19" ht="24">
      <c r="A214" s="58"/>
      <c r="B214" s="25"/>
      <c r="C214" s="21" t="s">
        <v>587</v>
      </c>
      <c r="D214" s="11" t="s">
        <v>613</v>
      </c>
      <c r="E214" s="27" t="s">
        <v>614</v>
      </c>
      <c r="F214" s="86">
        <v>17051600</v>
      </c>
      <c r="G214" s="25" t="s">
        <v>615</v>
      </c>
      <c r="H214" s="21" t="s">
        <v>582</v>
      </c>
      <c r="I214" s="25" t="s">
        <v>22</v>
      </c>
      <c r="J214" s="21" t="s">
        <v>372</v>
      </c>
      <c r="K214" s="266">
        <v>0</v>
      </c>
      <c r="L214" s="266">
        <v>0</v>
      </c>
      <c r="M214" s="266">
        <v>0</v>
      </c>
      <c r="N214" s="266">
        <v>0</v>
      </c>
      <c r="O214" s="267">
        <v>0</v>
      </c>
      <c r="P214" s="268">
        <f t="shared" si="3"/>
        <v>0</v>
      </c>
      <c r="Q214" s="268">
        <f>Table1[[#This Row],[MRC - Monthly Recurring Charge]]*60</f>
        <v>0</v>
      </c>
      <c r="R214" s="268">
        <f>Table1[[#This Row],[Total NRC]]+Table1[[#This Row],[Total MRC == '[60 months times  proposed MRC Charge (K)']]]</f>
        <v>0</v>
      </c>
      <c r="S214" s="90"/>
    </row>
    <row r="215" spans="1:19" ht="36">
      <c r="A215" s="59"/>
      <c r="B215" s="29"/>
      <c r="C215" s="18" t="s">
        <v>587</v>
      </c>
      <c r="D215" s="15" t="s">
        <v>616</v>
      </c>
      <c r="E215" s="27" t="s">
        <v>617</v>
      </c>
      <c r="F215" s="87">
        <v>17050907</v>
      </c>
      <c r="G215" s="18" t="s">
        <v>618</v>
      </c>
      <c r="H215" s="15" t="s">
        <v>619</v>
      </c>
      <c r="I215" s="29" t="s">
        <v>620</v>
      </c>
      <c r="J215" s="18" t="s">
        <v>308</v>
      </c>
      <c r="K215" s="269">
        <v>0</v>
      </c>
      <c r="L215" s="269">
        <v>0</v>
      </c>
      <c r="M215" s="269">
        <v>0</v>
      </c>
      <c r="N215" s="269">
        <v>0</v>
      </c>
      <c r="O215" s="269">
        <v>0</v>
      </c>
      <c r="P215" s="268">
        <f t="shared" si="3"/>
        <v>0</v>
      </c>
      <c r="Q215" s="268">
        <f>Table1[[#This Row],[MRC - Monthly Recurring Charge]]*60</f>
        <v>0</v>
      </c>
      <c r="R215" s="268">
        <f>Table1[[#This Row],[Total NRC]]+Table1[[#This Row],[Total MRC == '[60 months times  proposed MRC Charge (K)']]]</f>
        <v>0</v>
      </c>
      <c r="S215" s="91"/>
    </row>
    <row r="216" spans="1:19" ht="24">
      <c r="A216" s="64"/>
      <c r="B216" s="54"/>
      <c r="C216" s="11" t="s">
        <v>587</v>
      </c>
      <c r="D216" s="11" t="s">
        <v>621</v>
      </c>
      <c r="E216" s="11" t="s">
        <v>622</v>
      </c>
      <c r="F216" s="12">
        <v>16027661</v>
      </c>
      <c r="G216" s="11" t="s">
        <v>623</v>
      </c>
      <c r="H216" s="11" t="s">
        <v>624</v>
      </c>
      <c r="I216" s="13" t="s">
        <v>22</v>
      </c>
      <c r="J216" s="21" t="s">
        <v>41</v>
      </c>
      <c r="K216" s="267">
        <v>0</v>
      </c>
      <c r="L216" s="267">
        <v>0</v>
      </c>
      <c r="M216" s="267">
        <v>0</v>
      </c>
      <c r="N216" s="267">
        <v>0</v>
      </c>
      <c r="O216" s="267">
        <v>0</v>
      </c>
      <c r="P216" s="268">
        <f t="shared" si="3"/>
        <v>0</v>
      </c>
      <c r="Q216" s="268">
        <f>Table1[[#This Row],[MRC - Monthly Recurring Charge]]*60</f>
        <v>0</v>
      </c>
      <c r="R216" s="268">
        <f>Table1[[#This Row],[Total NRC]]+Table1[[#This Row],[Total MRC == '[60 months times  proposed MRC Charge (K)']]]</f>
        <v>0</v>
      </c>
      <c r="S216" s="92"/>
    </row>
    <row r="217" spans="1:19" ht="24">
      <c r="A217" s="59"/>
      <c r="B217" s="55"/>
      <c r="C217" s="15" t="s">
        <v>587</v>
      </c>
      <c r="D217" s="15" t="s">
        <v>625</v>
      </c>
      <c r="E217" s="15" t="s">
        <v>626</v>
      </c>
      <c r="F217" s="16">
        <v>16065886</v>
      </c>
      <c r="G217" s="15" t="s">
        <v>627</v>
      </c>
      <c r="H217" s="15" t="s">
        <v>586</v>
      </c>
      <c r="I217" s="17" t="s">
        <v>22</v>
      </c>
      <c r="J217" s="18" t="s">
        <v>41</v>
      </c>
      <c r="K217" s="270">
        <v>0</v>
      </c>
      <c r="L217" s="270">
        <v>0</v>
      </c>
      <c r="M217" s="270">
        <v>0</v>
      </c>
      <c r="N217" s="270">
        <v>0</v>
      </c>
      <c r="O217" s="269">
        <v>0</v>
      </c>
      <c r="P217" s="268">
        <f t="shared" si="3"/>
        <v>0</v>
      </c>
      <c r="Q217" s="268">
        <f>Table1[[#This Row],[MRC - Monthly Recurring Charge]]*60</f>
        <v>0</v>
      </c>
      <c r="R217" s="268">
        <f>Table1[[#This Row],[Total NRC]]+Table1[[#This Row],[Total MRC == '[60 months times  proposed MRC Charge (K)']]]</f>
        <v>0</v>
      </c>
      <c r="S217" s="91"/>
    </row>
    <row r="218" spans="1:19" ht="24">
      <c r="A218" s="64"/>
      <c r="B218" s="54"/>
      <c r="C218" s="11" t="s">
        <v>587</v>
      </c>
      <c r="D218" s="11" t="s">
        <v>628</v>
      </c>
      <c r="E218" s="11" t="s">
        <v>629</v>
      </c>
      <c r="F218" s="12">
        <v>16066453</v>
      </c>
      <c r="G218" s="11" t="s">
        <v>630</v>
      </c>
      <c r="H218" s="11" t="s">
        <v>624</v>
      </c>
      <c r="I218" s="13" t="s">
        <v>22</v>
      </c>
      <c r="J218" s="21" t="s">
        <v>41</v>
      </c>
      <c r="K218" s="267">
        <v>0</v>
      </c>
      <c r="L218" s="267">
        <v>0</v>
      </c>
      <c r="M218" s="267">
        <v>0</v>
      </c>
      <c r="N218" s="267">
        <v>0</v>
      </c>
      <c r="O218" s="267">
        <v>0</v>
      </c>
      <c r="P218" s="268">
        <f t="shared" si="3"/>
        <v>0</v>
      </c>
      <c r="Q218" s="268">
        <f>Table1[[#This Row],[MRC - Monthly Recurring Charge]]*60</f>
        <v>0</v>
      </c>
      <c r="R218" s="268">
        <f>Table1[[#This Row],[Total NRC]]+Table1[[#This Row],[Total MRC == '[60 months times  proposed MRC Charge (K)']]]</f>
        <v>0</v>
      </c>
      <c r="S218" s="92"/>
    </row>
    <row r="219" spans="1:19" ht="24">
      <c r="A219" s="62"/>
      <c r="B219" s="29"/>
      <c r="C219" s="18" t="s">
        <v>587</v>
      </c>
      <c r="D219" s="15" t="s">
        <v>631</v>
      </c>
      <c r="E219" s="18" t="s">
        <v>632</v>
      </c>
      <c r="F219" s="87">
        <v>16042948</v>
      </c>
      <c r="G219" s="29" t="s">
        <v>633</v>
      </c>
      <c r="H219" s="18" t="s">
        <v>582</v>
      </c>
      <c r="I219" s="29" t="s">
        <v>27</v>
      </c>
      <c r="J219" s="18" t="s">
        <v>634</v>
      </c>
      <c r="K219" s="269">
        <v>0</v>
      </c>
      <c r="L219" s="269">
        <v>0</v>
      </c>
      <c r="M219" s="269">
        <v>0</v>
      </c>
      <c r="N219" s="269">
        <v>0</v>
      </c>
      <c r="O219" s="269">
        <v>0</v>
      </c>
      <c r="P219" s="268">
        <f t="shared" si="3"/>
        <v>0</v>
      </c>
      <c r="Q219" s="268">
        <f>Table1[[#This Row],[MRC - Monthly Recurring Charge]]*60</f>
        <v>0</v>
      </c>
      <c r="R219" s="268">
        <f>Table1[[#This Row],[Total NRC]]+Table1[[#This Row],[Total MRC == '[60 months times  proposed MRC Charge (K)']]]</f>
        <v>0</v>
      </c>
      <c r="S219" s="91"/>
    </row>
    <row r="220" spans="1:19" ht="24">
      <c r="A220" s="60"/>
      <c r="B220" s="54"/>
      <c r="C220" s="11" t="s">
        <v>587</v>
      </c>
      <c r="D220" s="11" t="s">
        <v>635</v>
      </c>
      <c r="E220" s="27" t="s">
        <v>636</v>
      </c>
      <c r="F220" s="12" t="s">
        <v>590</v>
      </c>
      <c r="G220" s="11" t="s">
        <v>637</v>
      </c>
      <c r="H220" s="11" t="s">
        <v>260</v>
      </c>
      <c r="I220" s="13" t="s">
        <v>22</v>
      </c>
      <c r="J220" s="28" t="s">
        <v>372</v>
      </c>
      <c r="K220" s="266">
        <v>0</v>
      </c>
      <c r="L220" s="266">
        <v>0</v>
      </c>
      <c r="M220" s="266">
        <v>0</v>
      </c>
      <c r="N220" s="266">
        <v>0</v>
      </c>
      <c r="O220" s="267">
        <v>0</v>
      </c>
      <c r="P220" s="268">
        <f t="shared" si="3"/>
        <v>0</v>
      </c>
      <c r="Q220" s="268">
        <f>Table1[[#This Row],[MRC - Monthly Recurring Charge]]*60</f>
        <v>0</v>
      </c>
      <c r="R220" s="268">
        <f>Table1[[#This Row],[Total NRC]]+Table1[[#This Row],[Total MRC == '[60 months times  proposed MRC Charge (K)']]]</f>
        <v>0</v>
      </c>
      <c r="S220" s="92"/>
    </row>
    <row r="221" spans="1:19" ht="24">
      <c r="A221" s="59"/>
      <c r="B221" s="55"/>
      <c r="C221" s="15" t="s">
        <v>587</v>
      </c>
      <c r="D221" s="15" t="s">
        <v>638</v>
      </c>
      <c r="E221" s="23" t="s">
        <v>639</v>
      </c>
      <c r="F221" s="16">
        <v>16026939</v>
      </c>
      <c r="G221" s="15" t="s">
        <v>640</v>
      </c>
      <c r="H221" s="15" t="s">
        <v>624</v>
      </c>
      <c r="I221" s="17" t="s">
        <v>27</v>
      </c>
      <c r="J221" s="18" t="s">
        <v>41</v>
      </c>
      <c r="K221" s="269">
        <v>0</v>
      </c>
      <c r="L221" s="269">
        <v>0</v>
      </c>
      <c r="M221" s="269">
        <v>0</v>
      </c>
      <c r="N221" s="269">
        <v>0</v>
      </c>
      <c r="O221" s="269">
        <v>0</v>
      </c>
      <c r="P221" s="268">
        <f t="shared" si="3"/>
        <v>0</v>
      </c>
      <c r="Q221" s="268">
        <f>Table1[[#This Row],[MRC - Monthly Recurring Charge]]*60</f>
        <v>0</v>
      </c>
      <c r="R221" s="268">
        <f>Table1[[#This Row],[Total NRC]]+Table1[[#This Row],[Total MRC == '[60 months times  proposed MRC Charge (K)']]]</f>
        <v>0</v>
      </c>
      <c r="S221" s="91"/>
    </row>
    <row r="222" spans="1:19" ht="24">
      <c r="A222" s="66"/>
      <c r="B222" s="54"/>
      <c r="C222" s="11" t="s">
        <v>587</v>
      </c>
      <c r="D222" s="11" t="s">
        <v>641</v>
      </c>
      <c r="E222" s="19" t="s">
        <v>639</v>
      </c>
      <c r="F222" s="12">
        <v>16026939</v>
      </c>
      <c r="G222" s="11" t="s">
        <v>640</v>
      </c>
      <c r="H222" s="11" t="s">
        <v>586</v>
      </c>
      <c r="I222" s="13" t="s">
        <v>27</v>
      </c>
      <c r="J222" s="21" t="s">
        <v>41</v>
      </c>
      <c r="K222" s="267">
        <v>0</v>
      </c>
      <c r="L222" s="267">
        <v>0</v>
      </c>
      <c r="M222" s="267">
        <v>0</v>
      </c>
      <c r="N222" s="267">
        <v>0</v>
      </c>
      <c r="O222" s="267">
        <v>0</v>
      </c>
      <c r="P222" s="268">
        <f t="shared" si="3"/>
        <v>0</v>
      </c>
      <c r="Q222" s="268">
        <f>Table1[[#This Row],[MRC - Monthly Recurring Charge]]*60</f>
        <v>0</v>
      </c>
      <c r="R222" s="268">
        <f>Table1[[#This Row],[Total NRC]]+Table1[[#This Row],[Total MRC == '[60 months times  proposed MRC Charge (K)']]]</f>
        <v>0</v>
      </c>
      <c r="S222" s="90"/>
    </row>
    <row r="223" spans="1:19" ht="60">
      <c r="A223" s="62"/>
      <c r="B223" s="29"/>
      <c r="C223" s="18" t="s">
        <v>587</v>
      </c>
      <c r="D223" s="15" t="s">
        <v>642</v>
      </c>
      <c r="E223" s="27" t="s">
        <v>643</v>
      </c>
      <c r="F223" s="87" t="s">
        <v>590</v>
      </c>
      <c r="G223" s="15" t="s">
        <v>644</v>
      </c>
      <c r="H223" s="15" t="s">
        <v>624</v>
      </c>
      <c r="I223" s="29" t="s">
        <v>22</v>
      </c>
      <c r="J223" s="18" t="s">
        <v>372</v>
      </c>
      <c r="K223" s="270">
        <v>0</v>
      </c>
      <c r="L223" s="270">
        <v>0</v>
      </c>
      <c r="M223" s="270">
        <v>0</v>
      </c>
      <c r="N223" s="270">
        <v>0</v>
      </c>
      <c r="O223" s="269">
        <v>0</v>
      </c>
      <c r="P223" s="268">
        <f t="shared" si="3"/>
        <v>0</v>
      </c>
      <c r="Q223" s="268">
        <f>Table1[[#This Row],[MRC - Monthly Recurring Charge]]*60</f>
        <v>0</v>
      </c>
      <c r="R223" s="268">
        <f>Table1[[#This Row],[Total NRC]]+Table1[[#This Row],[Total MRC == '[60 months times  proposed MRC Charge (K)']]]</f>
        <v>0</v>
      </c>
      <c r="S223" s="91"/>
    </row>
    <row r="224" spans="1:19" ht="24">
      <c r="A224" s="65"/>
      <c r="B224" s="54"/>
      <c r="C224" s="11" t="s">
        <v>587</v>
      </c>
      <c r="D224" s="11" t="s">
        <v>645</v>
      </c>
      <c r="E224" s="19" t="s">
        <v>646</v>
      </c>
      <c r="F224" s="12">
        <v>16066173</v>
      </c>
      <c r="G224" s="11" t="s">
        <v>647</v>
      </c>
      <c r="H224" s="11" t="s">
        <v>586</v>
      </c>
      <c r="I224" s="13" t="s">
        <v>22</v>
      </c>
      <c r="J224" s="21" t="s">
        <v>41</v>
      </c>
      <c r="K224" s="267">
        <v>0</v>
      </c>
      <c r="L224" s="267">
        <v>0</v>
      </c>
      <c r="M224" s="267">
        <v>0</v>
      </c>
      <c r="N224" s="267">
        <v>0</v>
      </c>
      <c r="O224" s="267">
        <v>0</v>
      </c>
      <c r="P224" s="268">
        <f t="shared" si="3"/>
        <v>0</v>
      </c>
      <c r="Q224" s="268">
        <f>Table1[[#This Row],[MRC - Monthly Recurring Charge]]*60</f>
        <v>0</v>
      </c>
      <c r="R224" s="268">
        <f>Table1[[#This Row],[Total NRC]]+Table1[[#This Row],[Total MRC == '[60 months times  proposed MRC Charge (K)']]]</f>
        <v>0</v>
      </c>
      <c r="S224" s="90"/>
    </row>
    <row r="225" spans="1:19" ht="24">
      <c r="A225" s="67"/>
      <c r="B225" s="57"/>
      <c r="C225" s="15" t="s">
        <v>587</v>
      </c>
      <c r="D225" s="15" t="s">
        <v>648</v>
      </c>
      <c r="E225" s="23" t="s">
        <v>649</v>
      </c>
      <c r="F225" s="16">
        <v>16044442</v>
      </c>
      <c r="G225" s="15" t="s">
        <v>650</v>
      </c>
      <c r="H225" s="15" t="s">
        <v>651</v>
      </c>
      <c r="I225" s="17" t="s">
        <v>22</v>
      </c>
      <c r="J225" s="18" t="s">
        <v>41</v>
      </c>
      <c r="K225" s="269">
        <v>0</v>
      </c>
      <c r="L225" s="269">
        <v>0</v>
      </c>
      <c r="M225" s="269">
        <v>0</v>
      </c>
      <c r="N225" s="269">
        <v>0</v>
      </c>
      <c r="O225" s="269">
        <v>0</v>
      </c>
      <c r="P225" s="268">
        <f t="shared" si="3"/>
        <v>0</v>
      </c>
      <c r="Q225" s="268">
        <f>Table1[[#This Row],[MRC - Monthly Recurring Charge]]*60</f>
        <v>0</v>
      </c>
      <c r="R225" s="268">
        <f>Table1[[#This Row],[Total NRC]]+Table1[[#This Row],[Total MRC == '[60 months times  proposed MRC Charge (K)']]]</f>
        <v>0</v>
      </c>
      <c r="S225" s="93"/>
    </row>
    <row r="226" spans="1:19" ht="24">
      <c r="A226" s="60"/>
      <c r="B226" s="54"/>
      <c r="C226" s="11" t="s">
        <v>587</v>
      </c>
      <c r="D226" s="11" t="s">
        <v>652</v>
      </c>
      <c r="E226" s="19" t="s">
        <v>653</v>
      </c>
      <c r="F226" s="12">
        <v>16035470</v>
      </c>
      <c r="G226" s="11" t="s">
        <v>654</v>
      </c>
      <c r="H226" s="11" t="s">
        <v>582</v>
      </c>
      <c r="I226" s="13" t="s">
        <v>22</v>
      </c>
      <c r="J226" s="21" t="s">
        <v>41</v>
      </c>
      <c r="K226" s="266">
        <v>0</v>
      </c>
      <c r="L226" s="266">
        <v>0</v>
      </c>
      <c r="M226" s="266">
        <v>0</v>
      </c>
      <c r="N226" s="266">
        <v>0</v>
      </c>
      <c r="O226" s="267">
        <v>0</v>
      </c>
      <c r="P226" s="268">
        <f t="shared" si="3"/>
        <v>0</v>
      </c>
      <c r="Q226" s="268">
        <f>Table1[[#This Row],[MRC - Monthly Recurring Charge]]*60</f>
        <v>0</v>
      </c>
      <c r="R226" s="268">
        <f>Table1[[#This Row],[Total NRC]]+Table1[[#This Row],[Total MRC == '[60 months times  proposed MRC Charge (K)']]]</f>
        <v>0</v>
      </c>
      <c r="S226" s="92"/>
    </row>
    <row r="227" spans="1:19" ht="24">
      <c r="A227" s="62"/>
      <c r="B227" s="55"/>
      <c r="C227" s="15" t="s">
        <v>587</v>
      </c>
      <c r="D227" s="15" t="s">
        <v>655</v>
      </c>
      <c r="E227" s="23" t="s">
        <v>653</v>
      </c>
      <c r="F227" s="16">
        <v>16034570</v>
      </c>
      <c r="G227" s="15" t="s">
        <v>654</v>
      </c>
      <c r="H227" s="15" t="s">
        <v>656</v>
      </c>
      <c r="I227" s="17" t="s">
        <v>22</v>
      </c>
      <c r="J227" s="24" t="s">
        <v>657</v>
      </c>
      <c r="K227" s="269">
        <v>0</v>
      </c>
      <c r="L227" s="269">
        <v>0</v>
      </c>
      <c r="M227" s="269">
        <v>0</v>
      </c>
      <c r="N227" s="269">
        <v>0</v>
      </c>
      <c r="O227" s="269">
        <v>0</v>
      </c>
      <c r="P227" s="268">
        <f t="shared" si="3"/>
        <v>0</v>
      </c>
      <c r="Q227" s="268">
        <f>Table1[[#This Row],[MRC - Monthly Recurring Charge]]*60</f>
        <v>0</v>
      </c>
      <c r="R227" s="268">
        <f>Table1[[#This Row],[Total NRC]]+Table1[[#This Row],[Total MRC == '[60 months times  proposed MRC Charge (K)']]]</f>
        <v>0</v>
      </c>
      <c r="S227" s="91"/>
    </row>
    <row r="228" spans="1:19" ht="24">
      <c r="A228" s="68"/>
      <c r="B228" s="54"/>
      <c r="C228" s="11" t="s">
        <v>587</v>
      </c>
      <c r="D228" s="11" t="s">
        <v>658</v>
      </c>
      <c r="E228" s="19" t="s">
        <v>659</v>
      </c>
      <c r="F228" s="12">
        <v>17013104</v>
      </c>
      <c r="G228" s="11" t="s">
        <v>660</v>
      </c>
      <c r="H228" s="11" t="s">
        <v>586</v>
      </c>
      <c r="I228" s="13" t="s">
        <v>22</v>
      </c>
      <c r="J228" s="21" t="s">
        <v>41</v>
      </c>
      <c r="K228" s="267">
        <v>0</v>
      </c>
      <c r="L228" s="267">
        <v>0</v>
      </c>
      <c r="M228" s="267">
        <v>0</v>
      </c>
      <c r="N228" s="267">
        <v>0</v>
      </c>
      <c r="O228" s="267">
        <v>0</v>
      </c>
      <c r="P228" s="268">
        <f t="shared" si="3"/>
        <v>0</v>
      </c>
      <c r="Q228" s="268">
        <f>Table1[[#This Row],[MRC - Monthly Recurring Charge]]*60</f>
        <v>0</v>
      </c>
      <c r="R228" s="268">
        <f>Table1[[#This Row],[Total NRC]]+Table1[[#This Row],[Total MRC == '[60 months times  proposed MRC Charge (K)']]]</f>
        <v>0</v>
      </c>
      <c r="S228" s="90"/>
    </row>
    <row r="229" spans="1:19" ht="24">
      <c r="A229" s="63"/>
      <c r="B229" s="55"/>
      <c r="C229" s="15" t="s">
        <v>587</v>
      </c>
      <c r="D229" s="15" t="s">
        <v>661</v>
      </c>
      <c r="E229" s="23" t="s">
        <v>662</v>
      </c>
      <c r="F229" s="16">
        <v>17013102</v>
      </c>
      <c r="G229" s="15" t="s">
        <v>663</v>
      </c>
      <c r="H229" s="15" t="s">
        <v>586</v>
      </c>
      <c r="I229" s="17" t="s">
        <v>22</v>
      </c>
      <c r="J229" s="18" t="s">
        <v>41</v>
      </c>
      <c r="K229" s="270">
        <v>0</v>
      </c>
      <c r="L229" s="270">
        <v>0</v>
      </c>
      <c r="M229" s="270">
        <v>0</v>
      </c>
      <c r="N229" s="270">
        <v>0</v>
      </c>
      <c r="O229" s="269">
        <v>0</v>
      </c>
      <c r="P229" s="268">
        <f t="shared" si="3"/>
        <v>0</v>
      </c>
      <c r="Q229" s="268">
        <f>Table1[[#This Row],[MRC - Monthly Recurring Charge]]*60</f>
        <v>0</v>
      </c>
      <c r="R229" s="268">
        <f>Table1[[#This Row],[Total NRC]]+Table1[[#This Row],[Total MRC == '[60 months times  proposed MRC Charge (K)']]]</f>
        <v>0</v>
      </c>
      <c r="S229" s="93"/>
    </row>
    <row r="230" spans="1:19" ht="24">
      <c r="A230" s="65"/>
      <c r="B230" s="54"/>
      <c r="C230" s="11" t="s">
        <v>587</v>
      </c>
      <c r="D230" s="11" t="s">
        <v>664</v>
      </c>
      <c r="E230" s="19" t="s">
        <v>665</v>
      </c>
      <c r="F230" s="12">
        <v>17012219</v>
      </c>
      <c r="G230" s="11" t="s">
        <v>666</v>
      </c>
      <c r="H230" s="11" t="s">
        <v>378</v>
      </c>
      <c r="I230" s="13" t="s">
        <v>22</v>
      </c>
      <c r="J230" s="21" t="s">
        <v>41</v>
      </c>
      <c r="K230" s="267">
        <v>0</v>
      </c>
      <c r="L230" s="267">
        <v>0</v>
      </c>
      <c r="M230" s="267">
        <v>0</v>
      </c>
      <c r="N230" s="267">
        <v>0</v>
      </c>
      <c r="O230" s="267">
        <v>0</v>
      </c>
      <c r="P230" s="268">
        <f t="shared" si="3"/>
        <v>0</v>
      </c>
      <c r="Q230" s="268">
        <f>Table1[[#This Row],[MRC - Monthly Recurring Charge]]*60</f>
        <v>0</v>
      </c>
      <c r="R230" s="268">
        <f>Table1[[#This Row],[Total NRC]]+Table1[[#This Row],[Total MRC == '[60 months times  proposed MRC Charge (K)']]]</f>
        <v>0</v>
      </c>
      <c r="S230" s="90"/>
    </row>
    <row r="231" spans="1:19" ht="24">
      <c r="A231" s="63"/>
      <c r="B231" s="55"/>
      <c r="C231" s="15" t="s">
        <v>587</v>
      </c>
      <c r="D231" s="15" t="s">
        <v>667</v>
      </c>
      <c r="E231" s="23" t="s">
        <v>668</v>
      </c>
      <c r="F231" s="16">
        <v>17012623</v>
      </c>
      <c r="G231" s="23" t="s">
        <v>669</v>
      </c>
      <c r="H231" s="15" t="s">
        <v>582</v>
      </c>
      <c r="I231" s="18" t="s">
        <v>22</v>
      </c>
      <c r="J231" s="24" t="s">
        <v>670</v>
      </c>
      <c r="K231" s="269">
        <v>0</v>
      </c>
      <c r="L231" s="269">
        <v>0</v>
      </c>
      <c r="M231" s="269">
        <v>0</v>
      </c>
      <c r="N231" s="269">
        <v>0</v>
      </c>
      <c r="O231" s="269">
        <v>0</v>
      </c>
      <c r="P231" s="268">
        <f t="shared" si="3"/>
        <v>0</v>
      </c>
      <c r="Q231" s="268">
        <f>Table1[[#This Row],[MRC - Monthly Recurring Charge]]*60</f>
        <v>0</v>
      </c>
      <c r="R231" s="268">
        <f>Table1[[#This Row],[Total NRC]]+Table1[[#This Row],[Total MRC == '[60 months times  proposed MRC Charge (K)']]]</f>
        <v>0</v>
      </c>
      <c r="S231" s="91"/>
    </row>
    <row r="232" spans="1:19">
      <c r="A232" s="60"/>
      <c r="B232" s="54"/>
      <c r="C232" s="11" t="s">
        <v>587</v>
      </c>
      <c r="D232" s="11" t="s">
        <v>671</v>
      </c>
      <c r="E232" s="19" t="s">
        <v>672</v>
      </c>
      <c r="F232" s="12">
        <v>16066426</v>
      </c>
      <c r="G232" s="11" t="s">
        <v>673</v>
      </c>
      <c r="H232" s="11" t="s">
        <v>619</v>
      </c>
      <c r="I232" s="13" t="s">
        <v>22</v>
      </c>
      <c r="J232" s="21" t="s">
        <v>41</v>
      </c>
      <c r="K232" s="266">
        <v>0</v>
      </c>
      <c r="L232" s="266">
        <v>0</v>
      </c>
      <c r="M232" s="266">
        <v>0</v>
      </c>
      <c r="N232" s="266">
        <v>0</v>
      </c>
      <c r="O232" s="267">
        <v>0</v>
      </c>
      <c r="P232" s="268">
        <f t="shared" si="3"/>
        <v>0</v>
      </c>
      <c r="Q232" s="268">
        <f>Table1[[#This Row],[MRC - Monthly Recurring Charge]]*60</f>
        <v>0</v>
      </c>
      <c r="R232" s="268">
        <f>Table1[[#This Row],[Total NRC]]+Table1[[#This Row],[Total MRC == '[60 months times  proposed MRC Charge (K)']]]</f>
        <v>0</v>
      </c>
      <c r="S232" s="92"/>
    </row>
    <row r="233" spans="1:19" ht="24">
      <c r="A233" s="62"/>
      <c r="B233" s="55"/>
      <c r="C233" s="15" t="s">
        <v>587</v>
      </c>
      <c r="D233" s="15" t="s">
        <v>674</v>
      </c>
      <c r="E233" s="26" t="s">
        <v>675</v>
      </c>
      <c r="F233" s="16" t="s">
        <v>370</v>
      </c>
      <c r="G233" s="15" t="s">
        <v>676</v>
      </c>
      <c r="H233" s="15" t="s">
        <v>582</v>
      </c>
      <c r="I233" s="17" t="s">
        <v>22</v>
      </c>
      <c r="J233" s="24" t="s">
        <v>677</v>
      </c>
      <c r="K233" s="269">
        <v>0</v>
      </c>
      <c r="L233" s="269">
        <v>0</v>
      </c>
      <c r="M233" s="269">
        <v>0</v>
      </c>
      <c r="N233" s="269">
        <v>0</v>
      </c>
      <c r="O233" s="269">
        <v>0</v>
      </c>
      <c r="P233" s="268">
        <f t="shared" si="3"/>
        <v>0</v>
      </c>
      <c r="Q233" s="268">
        <f>Table1[[#This Row],[MRC - Monthly Recurring Charge]]*60</f>
        <v>0</v>
      </c>
      <c r="R233" s="268">
        <f>Table1[[#This Row],[Total NRC]]+Table1[[#This Row],[Total MRC == '[60 months times  proposed MRC Charge (K)']]]</f>
        <v>0</v>
      </c>
      <c r="S233" s="91"/>
    </row>
    <row r="234" spans="1:19" ht="24">
      <c r="A234" s="64"/>
      <c r="B234" s="54"/>
      <c r="C234" s="11" t="s">
        <v>587</v>
      </c>
      <c r="D234" s="11" t="s">
        <v>678</v>
      </c>
      <c r="E234" s="19" t="s">
        <v>679</v>
      </c>
      <c r="F234" s="12">
        <v>16027982</v>
      </c>
      <c r="G234" s="11" t="s">
        <v>680</v>
      </c>
      <c r="H234" s="11" t="s">
        <v>582</v>
      </c>
      <c r="I234" s="13" t="s">
        <v>22</v>
      </c>
      <c r="J234" s="21" t="s">
        <v>41</v>
      </c>
      <c r="K234" s="267">
        <v>0</v>
      </c>
      <c r="L234" s="267">
        <v>0</v>
      </c>
      <c r="M234" s="267">
        <v>0</v>
      </c>
      <c r="N234" s="267">
        <v>0</v>
      </c>
      <c r="O234" s="267">
        <v>0</v>
      </c>
      <c r="P234" s="268">
        <f t="shared" si="3"/>
        <v>0</v>
      </c>
      <c r="Q234" s="268">
        <f>Table1[[#This Row],[MRC - Monthly Recurring Charge]]*60</f>
        <v>0</v>
      </c>
      <c r="R234" s="268">
        <f>Table1[[#This Row],[Total NRC]]+Table1[[#This Row],[Total MRC == '[60 months times  proposed MRC Charge (K)']]]</f>
        <v>0</v>
      </c>
      <c r="S234" s="92"/>
    </row>
    <row r="235" spans="1:19" ht="24">
      <c r="A235" s="62"/>
      <c r="B235" s="29"/>
      <c r="C235" s="18" t="s">
        <v>587</v>
      </c>
      <c r="D235" s="15" t="s">
        <v>681</v>
      </c>
      <c r="E235" s="27" t="s">
        <v>682</v>
      </c>
      <c r="F235" s="87" t="s">
        <v>590</v>
      </c>
      <c r="G235" s="18" t="s">
        <v>683</v>
      </c>
      <c r="H235" s="18" t="s">
        <v>624</v>
      </c>
      <c r="I235" s="29" t="s">
        <v>22</v>
      </c>
      <c r="J235" s="18" t="s">
        <v>372</v>
      </c>
      <c r="K235" s="270">
        <v>0</v>
      </c>
      <c r="L235" s="270">
        <v>0</v>
      </c>
      <c r="M235" s="270">
        <v>0</v>
      </c>
      <c r="N235" s="270">
        <v>0</v>
      </c>
      <c r="O235" s="269">
        <v>0</v>
      </c>
      <c r="P235" s="268">
        <f t="shared" si="3"/>
        <v>0</v>
      </c>
      <c r="Q235" s="268">
        <f>Table1[[#This Row],[MRC - Monthly Recurring Charge]]*60</f>
        <v>0</v>
      </c>
      <c r="R235" s="268">
        <f>Table1[[#This Row],[Total NRC]]+Table1[[#This Row],[Total MRC == '[60 months times  proposed MRC Charge (K)']]]</f>
        <v>0</v>
      </c>
      <c r="S235" s="91"/>
    </row>
    <row r="236" spans="1:19" ht="24">
      <c r="A236" s="60"/>
      <c r="B236" s="54"/>
      <c r="C236" s="11" t="s">
        <v>684</v>
      </c>
      <c r="D236" s="11" t="s">
        <v>685</v>
      </c>
      <c r="E236" s="11" t="s">
        <v>686</v>
      </c>
      <c r="F236" s="12">
        <v>17031947</v>
      </c>
      <c r="G236" s="11" t="s">
        <v>687</v>
      </c>
      <c r="H236" s="11" t="s">
        <v>582</v>
      </c>
      <c r="I236" s="13" t="s">
        <v>22</v>
      </c>
      <c r="J236" s="21" t="s">
        <v>41</v>
      </c>
      <c r="K236" s="267">
        <v>0</v>
      </c>
      <c r="L236" s="267">
        <v>0</v>
      </c>
      <c r="M236" s="267">
        <v>0</v>
      </c>
      <c r="N236" s="267">
        <v>0</v>
      </c>
      <c r="O236" s="267">
        <v>0</v>
      </c>
      <c r="P236" s="268">
        <f t="shared" si="3"/>
        <v>0</v>
      </c>
      <c r="Q236" s="268">
        <f>Table1[[#This Row],[MRC - Monthly Recurring Charge]]*60</f>
        <v>0</v>
      </c>
      <c r="R236" s="268">
        <f>Table1[[#This Row],[Total NRC]]+Table1[[#This Row],[Total MRC == '[60 months times  proposed MRC Charge (K)']]]</f>
        <v>0</v>
      </c>
      <c r="S236" s="92"/>
    </row>
    <row r="237" spans="1:19">
      <c r="A237" s="59"/>
      <c r="B237" s="55"/>
      <c r="C237" s="15" t="s">
        <v>688</v>
      </c>
      <c r="D237" s="15" t="s">
        <v>689</v>
      </c>
      <c r="E237" s="23" t="s">
        <v>690</v>
      </c>
      <c r="F237" s="16">
        <v>96283</v>
      </c>
      <c r="G237" s="15" t="s">
        <v>691</v>
      </c>
      <c r="H237" s="15" t="s">
        <v>692</v>
      </c>
      <c r="I237" s="17" t="s">
        <v>22</v>
      </c>
      <c r="J237" s="18" t="s">
        <v>41</v>
      </c>
      <c r="K237" s="269">
        <v>0</v>
      </c>
      <c r="L237" s="269">
        <v>0</v>
      </c>
      <c r="M237" s="269">
        <v>0</v>
      </c>
      <c r="N237" s="269">
        <v>0</v>
      </c>
      <c r="O237" s="269">
        <v>0</v>
      </c>
      <c r="P237" s="268">
        <f t="shared" si="3"/>
        <v>0</v>
      </c>
      <c r="Q237" s="268">
        <f>Table1[[#This Row],[MRC - Monthly Recurring Charge]]*60</f>
        <v>0</v>
      </c>
      <c r="R237" s="268">
        <f>Table1[[#This Row],[Total NRC]]+Table1[[#This Row],[Total MRC == '[60 months times  proposed MRC Charge (K)']]]</f>
        <v>0</v>
      </c>
      <c r="S237" s="91"/>
    </row>
    <row r="238" spans="1:19" ht="36">
      <c r="A238" s="60"/>
      <c r="B238" s="54"/>
      <c r="C238" s="11" t="s">
        <v>693</v>
      </c>
      <c r="D238" s="11" t="s">
        <v>694</v>
      </c>
      <c r="E238" s="27" t="s">
        <v>695</v>
      </c>
      <c r="F238" s="12" t="s">
        <v>590</v>
      </c>
      <c r="G238" s="11" t="s">
        <v>696</v>
      </c>
      <c r="H238" s="11" t="s">
        <v>697</v>
      </c>
      <c r="I238" s="13" t="s">
        <v>22</v>
      </c>
      <c r="J238" s="28" t="s">
        <v>372</v>
      </c>
      <c r="K238" s="266">
        <v>0</v>
      </c>
      <c r="L238" s="266">
        <v>0</v>
      </c>
      <c r="M238" s="266">
        <v>0</v>
      </c>
      <c r="N238" s="266">
        <v>0</v>
      </c>
      <c r="O238" s="267">
        <v>0</v>
      </c>
      <c r="P238" s="268">
        <f t="shared" si="3"/>
        <v>0</v>
      </c>
      <c r="Q238" s="268">
        <f>Table1[[#This Row],[MRC - Monthly Recurring Charge]]*60</f>
        <v>0</v>
      </c>
      <c r="R238" s="268">
        <f>Table1[[#This Row],[Total NRC]]+Table1[[#This Row],[Total MRC == '[60 months times  proposed MRC Charge (K)']]]</f>
        <v>0</v>
      </c>
      <c r="S238" s="92"/>
    </row>
    <row r="239" spans="1:19" ht="24">
      <c r="A239" s="69"/>
      <c r="B239" s="55"/>
      <c r="C239" s="15" t="s">
        <v>698</v>
      </c>
      <c r="D239" s="15" t="s">
        <v>699</v>
      </c>
      <c r="E239" s="23" t="s">
        <v>700</v>
      </c>
      <c r="F239" s="16">
        <v>16080415</v>
      </c>
      <c r="G239" s="15" t="s">
        <v>701</v>
      </c>
      <c r="H239" s="20" t="s">
        <v>702</v>
      </c>
      <c r="I239" s="17" t="s">
        <v>27</v>
      </c>
      <c r="J239" s="18" t="s">
        <v>41</v>
      </c>
      <c r="K239" s="269">
        <v>0</v>
      </c>
      <c r="L239" s="269">
        <v>0</v>
      </c>
      <c r="M239" s="269">
        <v>0</v>
      </c>
      <c r="N239" s="269">
        <v>0</v>
      </c>
      <c r="O239" s="269">
        <v>0</v>
      </c>
      <c r="P239" s="268">
        <f t="shared" si="3"/>
        <v>0</v>
      </c>
      <c r="Q239" s="268">
        <f>Table1[[#This Row],[MRC - Monthly Recurring Charge]]*60</f>
        <v>0</v>
      </c>
      <c r="R239" s="268">
        <f>Table1[[#This Row],[Total NRC]]+Table1[[#This Row],[Total MRC == '[60 months times  proposed MRC Charge (K)']]]</f>
        <v>0</v>
      </c>
      <c r="S239" s="93"/>
    </row>
    <row r="240" spans="1:19" ht="24">
      <c r="A240" s="58"/>
      <c r="B240" s="54"/>
      <c r="C240" s="21" t="s">
        <v>698</v>
      </c>
      <c r="D240" s="11" t="s">
        <v>703</v>
      </c>
      <c r="E240" s="19" t="s">
        <v>700</v>
      </c>
      <c r="F240" s="12">
        <v>16080415</v>
      </c>
      <c r="G240" s="11" t="s">
        <v>701</v>
      </c>
      <c r="H240" s="22" t="s">
        <v>704</v>
      </c>
      <c r="I240" s="13" t="s">
        <v>27</v>
      </c>
      <c r="J240" s="21" t="s">
        <v>41</v>
      </c>
      <c r="K240" s="267">
        <v>0</v>
      </c>
      <c r="L240" s="267">
        <v>0</v>
      </c>
      <c r="M240" s="267">
        <v>0</v>
      </c>
      <c r="N240" s="267">
        <v>0</v>
      </c>
      <c r="O240" s="267">
        <v>0</v>
      </c>
      <c r="P240" s="268">
        <f t="shared" si="3"/>
        <v>0</v>
      </c>
      <c r="Q240" s="268">
        <f>Table1[[#This Row],[MRC - Monthly Recurring Charge]]*60</f>
        <v>0</v>
      </c>
      <c r="R240" s="268">
        <f>Table1[[#This Row],[Total NRC]]+Table1[[#This Row],[Total MRC == '[60 months times  proposed MRC Charge (K)']]]</f>
        <v>0</v>
      </c>
      <c r="S240" s="90"/>
    </row>
    <row r="241" spans="1:19" ht="24">
      <c r="A241" s="69"/>
      <c r="B241" s="55"/>
      <c r="C241" s="15" t="s">
        <v>698</v>
      </c>
      <c r="D241" s="15" t="s">
        <v>705</v>
      </c>
      <c r="E241" s="15" t="s">
        <v>706</v>
      </c>
      <c r="F241" s="16">
        <v>16062992</v>
      </c>
      <c r="G241" s="15" t="s">
        <v>94</v>
      </c>
      <c r="H241" s="20" t="s">
        <v>702</v>
      </c>
      <c r="I241" s="17" t="s">
        <v>27</v>
      </c>
      <c r="J241" s="18" t="s">
        <v>41</v>
      </c>
      <c r="K241" s="270">
        <v>0</v>
      </c>
      <c r="L241" s="270">
        <v>0</v>
      </c>
      <c r="M241" s="270">
        <v>0</v>
      </c>
      <c r="N241" s="270">
        <v>0</v>
      </c>
      <c r="O241" s="269">
        <v>0</v>
      </c>
      <c r="P241" s="268">
        <f t="shared" si="3"/>
        <v>0</v>
      </c>
      <c r="Q241" s="268">
        <f>Table1[[#This Row],[MRC - Monthly Recurring Charge]]*60</f>
        <v>0</v>
      </c>
      <c r="R241" s="268">
        <f>Table1[[#This Row],[Total NRC]]+Table1[[#This Row],[Total MRC == '[60 months times  proposed MRC Charge (K)']]]</f>
        <v>0</v>
      </c>
      <c r="S241" s="93"/>
    </row>
    <row r="242" spans="1:19" ht="24">
      <c r="A242" s="64"/>
      <c r="B242" s="54"/>
      <c r="C242" s="21" t="s">
        <v>698</v>
      </c>
      <c r="D242" s="11" t="s">
        <v>707</v>
      </c>
      <c r="E242" s="19" t="s">
        <v>708</v>
      </c>
      <c r="F242" s="12">
        <v>16080375</v>
      </c>
      <c r="G242" s="11" t="s">
        <v>709</v>
      </c>
      <c r="H242" s="22" t="s">
        <v>702</v>
      </c>
      <c r="I242" s="13" t="s">
        <v>27</v>
      </c>
      <c r="J242" s="21" t="s">
        <v>41</v>
      </c>
      <c r="K242" s="267">
        <v>0</v>
      </c>
      <c r="L242" s="267">
        <v>0</v>
      </c>
      <c r="M242" s="267">
        <v>0</v>
      </c>
      <c r="N242" s="267">
        <v>0</v>
      </c>
      <c r="O242" s="267">
        <v>0</v>
      </c>
      <c r="P242" s="268">
        <f t="shared" si="3"/>
        <v>0</v>
      </c>
      <c r="Q242" s="268">
        <f>Table1[[#This Row],[MRC - Monthly Recurring Charge]]*60</f>
        <v>0</v>
      </c>
      <c r="R242" s="268">
        <f>Table1[[#This Row],[Total NRC]]+Table1[[#This Row],[Total MRC == '[60 months times  proposed MRC Charge (K)']]]</f>
        <v>0</v>
      </c>
      <c r="S242" s="92"/>
    </row>
    <row r="243" spans="1:19" ht="24">
      <c r="A243" s="59"/>
      <c r="B243" s="55"/>
      <c r="C243" s="15" t="s">
        <v>698</v>
      </c>
      <c r="D243" s="15" t="s">
        <v>710</v>
      </c>
      <c r="E243" s="23" t="s">
        <v>708</v>
      </c>
      <c r="F243" s="16">
        <v>16080375</v>
      </c>
      <c r="G243" s="15" t="s">
        <v>709</v>
      </c>
      <c r="H243" s="20" t="s">
        <v>704</v>
      </c>
      <c r="I243" s="17" t="s">
        <v>27</v>
      </c>
      <c r="J243" s="18" t="s">
        <v>41</v>
      </c>
      <c r="K243" s="269">
        <v>0</v>
      </c>
      <c r="L243" s="269">
        <v>0</v>
      </c>
      <c r="M243" s="269">
        <v>0</v>
      </c>
      <c r="N243" s="269">
        <v>0</v>
      </c>
      <c r="O243" s="269">
        <v>0</v>
      </c>
      <c r="P243" s="268">
        <f t="shared" si="3"/>
        <v>0</v>
      </c>
      <c r="Q243" s="268">
        <f>Table1[[#This Row],[MRC - Monthly Recurring Charge]]*60</f>
        <v>0</v>
      </c>
      <c r="R243" s="268">
        <f>Table1[[#This Row],[Total NRC]]+Table1[[#This Row],[Total MRC == '[60 months times  proposed MRC Charge (K)']]]</f>
        <v>0</v>
      </c>
      <c r="S243" s="91"/>
    </row>
    <row r="244" spans="1:19" ht="24">
      <c r="A244" s="58"/>
      <c r="B244" s="54"/>
      <c r="C244" s="21" t="s">
        <v>698</v>
      </c>
      <c r="D244" s="11" t="s">
        <v>711</v>
      </c>
      <c r="E244" s="19" t="s">
        <v>712</v>
      </c>
      <c r="F244" s="12">
        <v>16076114</v>
      </c>
      <c r="G244" s="11" t="s">
        <v>713</v>
      </c>
      <c r="H244" s="22" t="s">
        <v>702</v>
      </c>
      <c r="I244" s="13" t="s">
        <v>27</v>
      </c>
      <c r="J244" s="21" t="s">
        <v>41</v>
      </c>
      <c r="K244" s="266">
        <v>0</v>
      </c>
      <c r="L244" s="266">
        <v>0</v>
      </c>
      <c r="M244" s="266">
        <v>0</v>
      </c>
      <c r="N244" s="266">
        <v>0</v>
      </c>
      <c r="O244" s="267">
        <v>0</v>
      </c>
      <c r="P244" s="268">
        <f t="shared" si="3"/>
        <v>0</v>
      </c>
      <c r="Q244" s="268">
        <f>Table1[[#This Row],[MRC - Monthly Recurring Charge]]*60</f>
        <v>0</v>
      </c>
      <c r="R244" s="268">
        <f>Table1[[#This Row],[Total NRC]]+Table1[[#This Row],[Total MRC == '[60 months times  proposed MRC Charge (K)']]]</f>
        <v>0</v>
      </c>
      <c r="S244" s="90"/>
    </row>
    <row r="245" spans="1:19" ht="24">
      <c r="A245" s="59"/>
      <c r="B245" s="55"/>
      <c r="C245" s="15" t="s">
        <v>698</v>
      </c>
      <c r="D245" s="15" t="s">
        <v>714</v>
      </c>
      <c r="E245" s="23" t="s">
        <v>712</v>
      </c>
      <c r="F245" s="16">
        <v>16076114</v>
      </c>
      <c r="G245" s="15" t="s">
        <v>713</v>
      </c>
      <c r="H245" s="20" t="s">
        <v>704</v>
      </c>
      <c r="I245" s="17" t="s">
        <v>27</v>
      </c>
      <c r="J245" s="18" t="s">
        <v>41</v>
      </c>
      <c r="K245" s="269">
        <v>0</v>
      </c>
      <c r="L245" s="269">
        <v>0</v>
      </c>
      <c r="M245" s="269">
        <v>0</v>
      </c>
      <c r="N245" s="269">
        <v>0</v>
      </c>
      <c r="O245" s="269">
        <v>0</v>
      </c>
      <c r="P245" s="268">
        <f t="shared" si="3"/>
        <v>0</v>
      </c>
      <c r="Q245" s="268">
        <f>Table1[[#This Row],[MRC - Monthly Recurring Charge]]*60</f>
        <v>0</v>
      </c>
      <c r="R245" s="268">
        <f>Table1[[#This Row],[Total NRC]]+Table1[[#This Row],[Total MRC == '[60 months times  proposed MRC Charge (K)']]]</f>
        <v>0</v>
      </c>
      <c r="S245" s="91"/>
    </row>
    <row r="246" spans="1:19" ht="24">
      <c r="A246" s="64"/>
      <c r="B246" s="54"/>
      <c r="C246" s="21" t="s">
        <v>698</v>
      </c>
      <c r="D246" s="11" t="s">
        <v>715</v>
      </c>
      <c r="E246" s="19" t="s">
        <v>716</v>
      </c>
      <c r="F246" s="12">
        <v>96194</v>
      </c>
      <c r="G246" s="11" t="s">
        <v>717</v>
      </c>
      <c r="H246" s="30" t="s">
        <v>702</v>
      </c>
      <c r="I246" s="13" t="s">
        <v>27</v>
      </c>
      <c r="J246" s="21" t="s">
        <v>41</v>
      </c>
      <c r="K246" s="267">
        <v>0</v>
      </c>
      <c r="L246" s="267">
        <v>0</v>
      </c>
      <c r="M246" s="267">
        <v>0</v>
      </c>
      <c r="N246" s="267">
        <v>0</v>
      </c>
      <c r="O246" s="267">
        <v>0</v>
      </c>
      <c r="P246" s="268">
        <f t="shared" si="3"/>
        <v>0</v>
      </c>
      <c r="Q246" s="268">
        <f>Table1[[#This Row],[MRC - Monthly Recurring Charge]]*60</f>
        <v>0</v>
      </c>
      <c r="R246" s="268">
        <f>Table1[[#This Row],[Total NRC]]+Table1[[#This Row],[Total MRC == '[60 months times  proposed MRC Charge (K)']]]</f>
        <v>0</v>
      </c>
      <c r="S246" s="92"/>
    </row>
    <row r="247" spans="1:19" ht="24">
      <c r="A247" s="61"/>
      <c r="B247" s="55"/>
      <c r="C247" s="15" t="s">
        <v>698</v>
      </c>
      <c r="D247" s="15" t="s">
        <v>718</v>
      </c>
      <c r="E247" s="23" t="s">
        <v>716</v>
      </c>
      <c r="F247" s="16">
        <v>96194</v>
      </c>
      <c r="G247" s="15" t="s">
        <v>717</v>
      </c>
      <c r="H247" s="20" t="s">
        <v>704</v>
      </c>
      <c r="I247" s="17" t="s">
        <v>27</v>
      </c>
      <c r="J247" s="18" t="s">
        <v>41</v>
      </c>
      <c r="K247" s="270">
        <v>0</v>
      </c>
      <c r="L247" s="270">
        <v>0</v>
      </c>
      <c r="M247" s="270">
        <v>0</v>
      </c>
      <c r="N247" s="270">
        <v>0</v>
      </c>
      <c r="O247" s="269">
        <v>0</v>
      </c>
      <c r="P247" s="268">
        <f t="shared" si="3"/>
        <v>0</v>
      </c>
      <c r="Q247" s="268">
        <f>Table1[[#This Row],[MRC - Monthly Recurring Charge]]*60</f>
        <v>0</v>
      </c>
      <c r="R247" s="268">
        <f>Table1[[#This Row],[Total NRC]]+Table1[[#This Row],[Total MRC == '[60 months times  proposed MRC Charge (K)']]]</f>
        <v>0</v>
      </c>
      <c r="S247" s="93"/>
    </row>
    <row r="248" spans="1:19" ht="24">
      <c r="A248" s="60"/>
      <c r="B248" s="54"/>
      <c r="C248" s="11" t="s">
        <v>719</v>
      </c>
      <c r="D248" s="11" t="s">
        <v>720</v>
      </c>
      <c r="E248" s="19" t="s">
        <v>721</v>
      </c>
      <c r="F248" s="12" t="s">
        <v>376</v>
      </c>
      <c r="G248" s="11" t="s">
        <v>722</v>
      </c>
      <c r="H248" s="11" t="s">
        <v>343</v>
      </c>
      <c r="I248" s="13" t="s">
        <v>22</v>
      </c>
      <c r="J248" s="21" t="s">
        <v>41</v>
      </c>
      <c r="K248" s="267">
        <v>0</v>
      </c>
      <c r="L248" s="267">
        <v>0</v>
      </c>
      <c r="M248" s="267">
        <v>0</v>
      </c>
      <c r="N248" s="267">
        <v>0</v>
      </c>
      <c r="O248" s="267">
        <v>0</v>
      </c>
      <c r="P248" s="268">
        <f t="shared" si="3"/>
        <v>0</v>
      </c>
      <c r="Q248" s="268">
        <f>Table1[[#This Row],[MRC - Monthly Recurring Charge]]*60</f>
        <v>0</v>
      </c>
      <c r="R248" s="268">
        <f>Table1[[#This Row],[Total NRC]]+Table1[[#This Row],[Total MRC == '[60 months times  proposed MRC Charge (K)']]]</f>
        <v>0</v>
      </c>
      <c r="S248" s="98"/>
    </row>
    <row r="249" spans="1:19">
      <c r="A249" s="59"/>
      <c r="B249" s="55"/>
      <c r="C249" s="15" t="s">
        <v>723</v>
      </c>
      <c r="D249" s="15" t="s">
        <v>724</v>
      </c>
      <c r="E249" s="23" t="s">
        <v>723</v>
      </c>
      <c r="F249" s="16">
        <v>147249</v>
      </c>
      <c r="G249" s="15" t="s">
        <v>725</v>
      </c>
      <c r="H249" s="15" t="s">
        <v>606</v>
      </c>
      <c r="I249" s="17" t="s">
        <v>22</v>
      </c>
      <c r="J249" s="18" t="s">
        <v>41</v>
      </c>
      <c r="K249" s="269">
        <v>0</v>
      </c>
      <c r="L249" s="269">
        <v>0</v>
      </c>
      <c r="M249" s="269">
        <v>0</v>
      </c>
      <c r="N249" s="269">
        <v>0</v>
      </c>
      <c r="O249" s="269">
        <v>0</v>
      </c>
      <c r="P249" s="268">
        <f t="shared" si="3"/>
        <v>0</v>
      </c>
      <c r="Q249" s="268">
        <f>Table1[[#This Row],[MRC - Monthly Recurring Charge]]*60</f>
        <v>0</v>
      </c>
      <c r="R249" s="268">
        <f>Table1[[#This Row],[Total NRC]]+Table1[[#This Row],[Total MRC == '[60 months times  proposed MRC Charge (K)']]]</f>
        <v>0</v>
      </c>
      <c r="S249" s="91"/>
    </row>
    <row r="250" spans="1:19">
      <c r="A250" s="64"/>
      <c r="B250" s="54"/>
      <c r="C250" s="11" t="s">
        <v>723</v>
      </c>
      <c r="D250" s="11" t="s">
        <v>726</v>
      </c>
      <c r="E250" s="19" t="s">
        <v>727</v>
      </c>
      <c r="F250" s="12">
        <v>142810</v>
      </c>
      <c r="G250" s="11" t="s">
        <v>728</v>
      </c>
      <c r="H250" s="11" t="s">
        <v>606</v>
      </c>
      <c r="I250" s="13" t="s">
        <v>22</v>
      </c>
      <c r="J250" s="21" t="s">
        <v>41</v>
      </c>
      <c r="K250" s="266">
        <v>0</v>
      </c>
      <c r="L250" s="266">
        <v>0</v>
      </c>
      <c r="M250" s="266">
        <v>0</v>
      </c>
      <c r="N250" s="266">
        <v>0</v>
      </c>
      <c r="O250" s="267">
        <v>0</v>
      </c>
      <c r="P250" s="268">
        <f t="shared" si="3"/>
        <v>0</v>
      </c>
      <c r="Q250" s="268">
        <f>Table1[[#This Row],[MRC - Monthly Recurring Charge]]*60</f>
        <v>0</v>
      </c>
      <c r="R250" s="268">
        <f>Table1[[#This Row],[Total NRC]]+Table1[[#This Row],[Total MRC == '[60 months times  proposed MRC Charge (K)']]]</f>
        <v>0</v>
      </c>
      <c r="S250" s="92"/>
    </row>
    <row r="251" spans="1:19" ht="24">
      <c r="A251" s="62"/>
      <c r="B251" s="55"/>
      <c r="C251" s="15" t="s">
        <v>729</v>
      </c>
      <c r="D251" s="15" t="s">
        <v>730</v>
      </c>
      <c r="E251" s="27" t="s">
        <v>731</v>
      </c>
      <c r="F251" s="16">
        <v>96151</v>
      </c>
      <c r="G251" s="15" t="s">
        <v>732</v>
      </c>
      <c r="H251" s="15" t="s">
        <v>733</v>
      </c>
      <c r="I251" s="17" t="s">
        <v>22</v>
      </c>
      <c r="J251" s="24" t="s">
        <v>734</v>
      </c>
      <c r="K251" s="269">
        <v>0</v>
      </c>
      <c r="L251" s="269">
        <v>0</v>
      </c>
      <c r="M251" s="269">
        <v>0</v>
      </c>
      <c r="N251" s="269">
        <v>0</v>
      </c>
      <c r="O251" s="269">
        <v>0</v>
      </c>
      <c r="P251" s="268">
        <f t="shared" si="3"/>
        <v>0</v>
      </c>
      <c r="Q251" s="268">
        <f>Table1[[#This Row],[MRC - Monthly Recurring Charge]]*60</f>
        <v>0</v>
      </c>
      <c r="R251" s="268">
        <f>Table1[[#This Row],[Total NRC]]+Table1[[#This Row],[Total MRC == '[60 months times  proposed MRC Charge (K)']]]</f>
        <v>0</v>
      </c>
      <c r="S251" s="91"/>
    </row>
    <row r="252" spans="1:19" ht="24">
      <c r="A252" s="65"/>
      <c r="B252" s="54"/>
      <c r="C252" s="11" t="s">
        <v>729</v>
      </c>
      <c r="D252" s="11" t="s">
        <v>735</v>
      </c>
      <c r="E252" s="19" t="s">
        <v>736</v>
      </c>
      <c r="F252" s="12">
        <v>96341</v>
      </c>
      <c r="G252" s="11" t="s">
        <v>737</v>
      </c>
      <c r="H252" s="11" t="s">
        <v>733</v>
      </c>
      <c r="I252" s="13" t="s">
        <v>27</v>
      </c>
      <c r="J252" s="21" t="s">
        <v>41</v>
      </c>
      <c r="K252" s="267">
        <v>0</v>
      </c>
      <c r="L252" s="267">
        <v>0</v>
      </c>
      <c r="M252" s="267">
        <v>0</v>
      </c>
      <c r="N252" s="267">
        <v>0</v>
      </c>
      <c r="O252" s="267">
        <v>0</v>
      </c>
      <c r="P252" s="268">
        <f t="shared" si="3"/>
        <v>0</v>
      </c>
      <c r="Q252" s="268">
        <f>Table1[[#This Row],[MRC - Monthly Recurring Charge]]*60</f>
        <v>0</v>
      </c>
      <c r="R252" s="268">
        <f>Table1[[#This Row],[Total NRC]]+Table1[[#This Row],[Total MRC == '[60 months times  proposed MRC Charge (K)']]]</f>
        <v>0</v>
      </c>
      <c r="S252" s="90"/>
    </row>
    <row r="253" spans="1:19" ht="24">
      <c r="A253" s="61"/>
      <c r="B253" s="55"/>
      <c r="C253" s="15" t="s">
        <v>738</v>
      </c>
      <c r="D253" s="15" t="s">
        <v>739</v>
      </c>
      <c r="E253" s="23" t="s">
        <v>740</v>
      </c>
      <c r="F253" s="16">
        <v>96912</v>
      </c>
      <c r="G253" s="15" t="s">
        <v>741</v>
      </c>
      <c r="H253" s="15" t="s">
        <v>742</v>
      </c>
      <c r="I253" s="17" t="s">
        <v>743</v>
      </c>
      <c r="J253" s="18" t="s">
        <v>744</v>
      </c>
      <c r="K253" s="270">
        <v>0</v>
      </c>
      <c r="L253" s="270">
        <v>0</v>
      </c>
      <c r="M253" s="270">
        <v>0</v>
      </c>
      <c r="N253" s="270">
        <v>0</v>
      </c>
      <c r="O253" s="269">
        <v>0</v>
      </c>
      <c r="P253" s="268">
        <f t="shared" si="3"/>
        <v>0</v>
      </c>
      <c r="Q253" s="268">
        <f>Table1[[#This Row],[MRC - Monthly Recurring Charge]]*60</f>
        <v>0</v>
      </c>
      <c r="R253" s="268">
        <f>Table1[[#This Row],[Total NRC]]+Table1[[#This Row],[Total MRC == '[60 months times  proposed MRC Charge (K)']]]</f>
        <v>0</v>
      </c>
      <c r="S253" s="93"/>
    </row>
    <row r="254" spans="1:19" ht="24">
      <c r="A254" s="64"/>
      <c r="B254" s="54"/>
      <c r="C254" s="11" t="s">
        <v>738</v>
      </c>
      <c r="D254" s="11" t="s">
        <v>745</v>
      </c>
      <c r="E254" s="19" t="s">
        <v>740</v>
      </c>
      <c r="F254" s="12">
        <v>96912</v>
      </c>
      <c r="G254" s="11" t="s">
        <v>741</v>
      </c>
      <c r="H254" s="11" t="s">
        <v>742</v>
      </c>
      <c r="I254" s="13" t="s">
        <v>22</v>
      </c>
      <c r="J254" s="21" t="s">
        <v>746</v>
      </c>
      <c r="K254" s="267">
        <v>0</v>
      </c>
      <c r="L254" s="267">
        <v>0</v>
      </c>
      <c r="M254" s="267">
        <v>0</v>
      </c>
      <c r="N254" s="267">
        <v>0</v>
      </c>
      <c r="O254" s="267">
        <v>0</v>
      </c>
      <c r="P254" s="268">
        <f t="shared" si="3"/>
        <v>0</v>
      </c>
      <c r="Q254" s="268">
        <f>Table1[[#This Row],[MRC - Monthly Recurring Charge]]*60</f>
        <v>0</v>
      </c>
      <c r="R254" s="268">
        <f>Table1[[#This Row],[Total NRC]]+Table1[[#This Row],[Total MRC == '[60 months times  proposed MRC Charge (K)']]]</f>
        <v>0</v>
      </c>
      <c r="S254" s="92"/>
    </row>
    <row r="255" spans="1:19">
      <c r="A255" s="63"/>
      <c r="B255" s="55"/>
      <c r="C255" s="15" t="s">
        <v>738</v>
      </c>
      <c r="D255" s="15" t="s">
        <v>747</v>
      </c>
      <c r="E255" s="23" t="s">
        <v>748</v>
      </c>
      <c r="F255" s="16">
        <v>16030184</v>
      </c>
      <c r="G255" s="15" t="s">
        <v>749</v>
      </c>
      <c r="H255" s="15" t="s">
        <v>220</v>
      </c>
      <c r="I255" s="17" t="s">
        <v>22</v>
      </c>
      <c r="J255" s="18" t="s">
        <v>41</v>
      </c>
      <c r="K255" s="269">
        <v>0</v>
      </c>
      <c r="L255" s="269">
        <v>0</v>
      </c>
      <c r="M255" s="269">
        <v>0</v>
      </c>
      <c r="N255" s="269">
        <v>0</v>
      </c>
      <c r="O255" s="269">
        <v>0</v>
      </c>
      <c r="P255" s="268">
        <f t="shared" si="3"/>
        <v>0</v>
      </c>
      <c r="Q255" s="268">
        <f>Table1[[#This Row],[MRC - Monthly Recurring Charge]]*60</f>
        <v>0</v>
      </c>
      <c r="R255" s="268">
        <f>Table1[[#This Row],[Total NRC]]+Table1[[#This Row],[Total MRC == '[60 months times  proposed MRC Charge (K)']]]</f>
        <v>0</v>
      </c>
      <c r="S255" s="93"/>
    </row>
    <row r="256" spans="1:19" ht="24">
      <c r="A256" s="60"/>
      <c r="B256" s="54"/>
      <c r="C256" s="11" t="s">
        <v>738</v>
      </c>
      <c r="D256" s="11" t="s">
        <v>750</v>
      </c>
      <c r="E256" s="19" t="s">
        <v>751</v>
      </c>
      <c r="F256" s="12">
        <v>96958</v>
      </c>
      <c r="G256" s="11" t="s">
        <v>752</v>
      </c>
      <c r="H256" s="22" t="s">
        <v>742</v>
      </c>
      <c r="I256" s="13" t="s">
        <v>22</v>
      </c>
      <c r="J256" s="21" t="s">
        <v>41</v>
      </c>
      <c r="K256" s="266">
        <v>0</v>
      </c>
      <c r="L256" s="266">
        <v>0</v>
      </c>
      <c r="M256" s="266">
        <v>0</v>
      </c>
      <c r="N256" s="266">
        <v>0</v>
      </c>
      <c r="O256" s="267">
        <v>0</v>
      </c>
      <c r="P256" s="268">
        <f t="shared" si="3"/>
        <v>0</v>
      </c>
      <c r="Q256" s="268">
        <f>Table1[[#This Row],[MRC - Monthly Recurring Charge]]*60</f>
        <v>0</v>
      </c>
      <c r="R256" s="268">
        <f>Table1[[#This Row],[Total NRC]]+Table1[[#This Row],[Total MRC == '[60 months times  proposed MRC Charge (K)']]]</f>
        <v>0</v>
      </c>
      <c r="S256" s="92"/>
    </row>
    <row r="257" spans="1:19">
      <c r="A257" s="62"/>
      <c r="B257" s="57"/>
      <c r="C257" s="15" t="s">
        <v>753</v>
      </c>
      <c r="D257" s="15" t="s">
        <v>754</v>
      </c>
      <c r="E257" s="23" t="s">
        <v>755</v>
      </c>
      <c r="F257" s="16">
        <v>96797</v>
      </c>
      <c r="G257" s="15" t="s">
        <v>756</v>
      </c>
      <c r="H257" s="15" t="s">
        <v>757</v>
      </c>
      <c r="I257" s="17" t="s">
        <v>22</v>
      </c>
      <c r="J257" s="18" t="s">
        <v>41</v>
      </c>
      <c r="K257" s="269">
        <v>0</v>
      </c>
      <c r="L257" s="269">
        <v>0</v>
      </c>
      <c r="M257" s="269">
        <v>0</v>
      </c>
      <c r="N257" s="269">
        <v>0</v>
      </c>
      <c r="O257" s="269">
        <v>0</v>
      </c>
      <c r="P257" s="268">
        <f t="shared" si="3"/>
        <v>0</v>
      </c>
      <c r="Q257" s="268">
        <f>Table1[[#This Row],[MRC - Monthly Recurring Charge]]*60</f>
        <v>0</v>
      </c>
      <c r="R257" s="268">
        <f>Table1[[#This Row],[Total NRC]]+Table1[[#This Row],[Total MRC == '[60 months times  proposed MRC Charge (K)']]]</f>
        <v>0</v>
      </c>
      <c r="S257" s="91"/>
    </row>
    <row r="258" spans="1:19" ht="24">
      <c r="A258" s="58"/>
      <c r="B258" s="54"/>
      <c r="C258" s="11" t="s">
        <v>758</v>
      </c>
      <c r="D258" s="11" t="s">
        <v>759</v>
      </c>
      <c r="E258" s="19" t="s">
        <v>760</v>
      </c>
      <c r="F258" s="12">
        <v>96608</v>
      </c>
      <c r="G258" s="11" t="s">
        <v>761</v>
      </c>
      <c r="H258" s="11" t="s">
        <v>116</v>
      </c>
      <c r="I258" s="13" t="s">
        <v>22</v>
      </c>
      <c r="J258" s="21" t="s">
        <v>41</v>
      </c>
      <c r="K258" s="267">
        <v>0</v>
      </c>
      <c r="L258" s="267">
        <v>0</v>
      </c>
      <c r="M258" s="267">
        <v>0</v>
      </c>
      <c r="N258" s="267">
        <v>0</v>
      </c>
      <c r="O258" s="267">
        <v>0</v>
      </c>
      <c r="P258" s="268">
        <f t="shared" si="3"/>
        <v>0</v>
      </c>
      <c r="Q258" s="268">
        <f>Table1[[#This Row],[MRC - Monthly Recurring Charge]]*60</f>
        <v>0</v>
      </c>
      <c r="R258" s="268">
        <f>Table1[[#This Row],[Total NRC]]+Table1[[#This Row],[Total MRC == '[60 months times  proposed MRC Charge (K)']]]</f>
        <v>0</v>
      </c>
      <c r="S258" s="90"/>
    </row>
    <row r="259" spans="1:19" ht="24">
      <c r="A259" s="63"/>
      <c r="B259" s="55"/>
      <c r="C259" s="15" t="s">
        <v>758</v>
      </c>
      <c r="D259" s="15" t="s">
        <v>762</v>
      </c>
      <c r="E259" s="23" t="s">
        <v>763</v>
      </c>
      <c r="F259" s="16">
        <v>96571</v>
      </c>
      <c r="G259" s="15" t="s">
        <v>764</v>
      </c>
      <c r="H259" s="15" t="s">
        <v>116</v>
      </c>
      <c r="I259" s="17" t="s">
        <v>22</v>
      </c>
      <c r="J259" s="18" t="s">
        <v>41</v>
      </c>
      <c r="K259" s="270">
        <v>0</v>
      </c>
      <c r="L259" s="270">
        <v>0</v>
      </c>
      <c r="M259" s="270">
        <v>0</v>
      </c>
      <c r="N259" s="270">
        <v>0</v>
      </c>
      <c r="O259" s="269">
        <v>0</v>
      </c>
      <c r="P259" s="268">
        <f t="shared" si="3"/>
        <v>0</v>
      </c>
      <c r="Q259" s="268">
        <f>Table1[[#This Row],[MRC - Monthly Recurring Charge]]*60</f>
        <v>0</v>
      </c>
      <c r="R259" s="268">
        <f>Table1[[#This Row],[Total NRC]]+Table1[[#This Row],[Total MRC == '[60 months times  proposed MRC Charge (K)']]]</f>
        <v>0</v>
      </c>
      <c r="S259" s="93"/>
    </row>
    <row r="260" spans="1:19" ht="24">
      <c r="A260" s="58"/>
      <c r="B260" s="54"/>
      <c r="C260" s="11" t="s">
        <v>758</v>
      </c>
      <c r="D260" s="11" t="s">
        <v>765</v>
      </c>
      <c r="E260" s="19" t="s">
        <v>766</v>
      </c>
      <c r="F260" s="12">
        <v>96585</v>
      </c>
      <c r="G260" s="11" t="s">
        <v>767</v>
      </c>
      <c r="H260" s="11" t="s">
        <v>116</v>
      </c>
      <c r="I260" s="13" t="s">
        <v>22</v>
      </c>
      <c r="J260" s="21" t="s">
        <v>41</v>
      </c>
      <c r="K260" s="267">
        <v>0</v>
      </c>
      <c r="L260" s="267">
        <v>0</v>
      </c>
      <c r="M260" s="267">
        <v>0</v>
      </c>
      <c r="N260" s="267">
        <v>0</v>
      </c>
      <c r="O260" s="267">
        <v>0</v>
      </c>
      <c r="P260" s="268">
        <f t="shared" si="3"/>
        <v>0</v>
      </c>
      <c r="Q260" s="268">
        <f>Table1[[#This Row],[MRC - Monthly Recurring Charge]]*60</f>
        <v>0</v>
      </c>
      <c r="R260" s="268">
        <f>Table1[[#This Row],[Total NRC]]+Table1[[#This Row],[Total MRC == '[60 months times  proposed MRC Charge (K)']]]</f>
        <v>0</v>
      </c>
      <c r="S260" s="90"/>
    </row>
    <row r="261" spans="1:19" ht="24">
      <c r="A261" s="59"/>
      <c r="B261" s="55"/>
      <c r="C261" s="15" t="s">
        <v>758</v>
      </c>
      <c r="D261" s="15" t="s">
        <v>768</v>
      </c>
      <c r="E261" s="23" t="s">
        <v>769</v>
      </c>
      <c r="F261" s="16">
        <v>96582</v>
      </c>
      <c r="G261" s="15" t="s">
        <v>770</v>
      </c>
      <c r="H261" s="15" t="s">
        <v>116</v>
      </c>
      <c r="I261" s="17" t="s">
        <v>27</v>
      </c>
      <c r="J261" s="18" t="s">
        <v>41</v>
      </c>
      <c r="K261" s="269">
        <v>0</v>
      </c>
      <c r="L261" s="269">
        <v>0</v>
      </c>
      <c r="M261" s="269">
        <v>0</v>
      </c>
      <c r="N261" s="269">
        <v>0</v>
      </c>
      <c r="O261" s="269">
        <v>0</v>
      </c>
      <c r="P261" s="268">
        <f t="shared" si="3"/>
        <v>0</v>
      </c>
      <c r="Q261" s="268">
        <f>Table1[[#This Row],[MRC - Monthly Recurring Charge]]*60</f>
        <v>0</v>
      </c>
      <c r="R261" s="268">
        <f>Table1[[#This Row],[Total NRC]]+Table1[[#This Row],[Total MRC == '[60 months times  proposed MRC Charge (K)']]]</f>
        <v>0</v>
      </c>
      <c r="S261" s="91"/>
    </row>
    <row r="262" spans="1:19" ht="24">
      <c r="A262" s="58"/>
      <c r="B262" s="54"/>
      <c r="C262" s="11" t="s">
        <v>758</v>
      </c>
      <c r="D262" s="11" t="s">
        <v>771</v>
      </c>
      <c r="E262" s="19" t="s">
        <v>772</v>
      </c>
      <c r="F262" s="12">
        <v>96559</v>
      </c>
      <c r="G262" s="11" t="s">
        <v>773</v>
      </c>
      <c r="H262" s="11" t="s">
        <v>116</v>
      </c>
      <c r="I262" s="13" t="s">
        <v>22</v>
      </c>
      <c r="J262" s="21" t="s">
        <v>41</v>
      </c>
      <c r="K262" s="266">
        <v>0</v>
      </c>
      <c r="L262" s="266">
        <v>0</v>
      </c>
      <c r="M262" s="266">
        <v>0</v>
      </c>
      <c r="N262" s="266">
        <v>0</v>
      </c>
      <c r="O262" s="267">
        <v>0</v>
      </c>
      <c r="P262" s="268">
        <f t="shared" si="3"/>
        <v>0</v>
      </c>
      <c r="Q262" s="268">
        <f>Table1[[#This Row],[MRC - Monthly Recurring Charge]]*60</f>
        <v>0</v>
      </c>
      <c r="R262" s="268">
        <f>Table1[[#This Row],[Total NRC]]+Table1[[#This Row],[Total MRC == '[60 months times  proposed MRC Charge (K)']]]</f>
        <v>0</v>
      </c>
      <c r="S262" s="90"/>
    </row>
    <row r="263" spans="1:19" ht="24">
      <c r="A263" s="59"/>
      <c r="B263" s="55"/>
      <c r="C263" s="15" t="s">
        <v>758</v>
      </c>
      <c r="D263" s="15" t="s">
        <v>774</v>
      </c>
      <c r="E263" s="23" t="s">
        <v>775</v>
      </c>
      <c r="F263" s="16">
        <v>96568</v>
      </c>
      <c r="G263" s="15" t="s">
        <v>776</v>
      </c>
      <c r="H263" s="15" t="s">
        <v>116</v>
      </c>
      <c r="I263" s="17" t="s">
        <v>22</v>
      </c>
      <c r="J263" s="18" t="s">
        <v>41</v>
      </c>
      <c r="K263" s="269">
        <v>0</v>
      </c>
      <c r="L263" s="269">
        <v>0</v>
      </c>
      <c r="M263" s="269">
        <v>0</v>
      </c>
      <c r="N263" s="269">
        <v>0</v>
      </c>
      <c r="O263" s="269">
        <v>0</v>
      </c>
      <c r="P263" s="268">
        <f t="shared" si="3"/>
        <v>0</v>
      </c>
      <c r="Q263" s="268">
        <f>Table1[[#This Row],[MRC - Monthly Recurring Charge]]*60</f>
        <v>0</v>
      </c>
      <c r="R263" s="268">
        <f>Table1[[#This Row],[Total NRC]]+Table1[[#This Row],[Total MRC == '[60 months times  proposed MRC Charge (K)']]]</f>
        <v>0</v>
      </c>
      <c r="S263" s="91"/>
    </row>
    <row r="264" spans="1:19" ht="24">
      <c r="A264" s="66"/>
      <c r="B264" s="54"/>
      <c r="C264" s="11" t="s">
        <v>758</v>
      </c>
      <c r="D264" s="11" t="s">
        <v>777</v>
      </c>
      <c r="E264" s="19" t="s">
        <v>778</v>
      </c>
      <c r="F264" s="12">
        <v>96640</v>
      </c>
      <c r="G264" s="11" t="s">
        <v>779</v>
      </c>
      <c r="H264" s="11" t="s">
        <v>116</v>
      </c>
      <c r="I264" s="13" t="s">
        <v>22</v>
      </c>
      <c r="J264" s="21" t="s">
        <v>41</v>
      </c>
      <c r="K264" s="267">
        <v>0</v>
      </c>
      <c r="L264" s="267">
        <v>0</v>
      </c>
      <c r="M264" s="267">
        <v>0</v>
      </c>
      <c r="N264" s="267">
        <v>0</v>
      </c>
      <c r="O264" s="267">
        <v>0</v>
      </c>
      <c r="P264" s="268">
        <f t="shared" si="3"/>
        <v>0</v>
      </c>
      <c r="Q264" s="268">
        <f>Table1[[#This Row],[MRC - Monthly Recurring Charge]]*60</f>
        <v>0</v>
      </c>
      <c r="R264" s="268">
        <f>Table1[[#This Row],[Total NRC]]+Table1[[#This Row],[Total MRC == '[60 months times  proposed MRC Charge (K)']]]</f>
        <v>0</v>
      </c>
      <c r="S264" s="92"/>
    </row>
    <row r="265" spans="1:19" ht="24">
      <c r="A265" s="63"/>
      <c r="B265" s="55"/>
      <c r="C265" s="15" t="s">
        <v>758</v>
      </c>
      <c r="D265" s="15" t="s">
        <v>780</v>
      </c>
      <c r="E265" s="23" t="s">
        <v>781</v>
      </c>
      <c r="F265" s="16">
        <v>96282</v>
      </c>
      <c r="G265" s="15" t="s">
        <v>782</v>
      </c>
      <c r="H265" s="15" t="s">
        <v>116</v>
      </c>
      <c r="I265" s="17" t="s">
        <v>22</v>
      </c>
      <c r="J265" s="18" t="s">
        <v>41</v>
      </c>
      <c r="K265" s="270">
        <v>0</v>
      </c>
      <c r="L265" s="270">
        <v>0</v>
      </c>
      <c r="M265" s="270">
        <v>0</v>
      </c>
      <c r="N265" s="270">
        <v>0</v>
      </c>
      <c r="O265" s="269">
        <v>0</v>
      </c>
      <c r="P265" s="268">
        <f t="shared" si="3"/>
        <v>0</v>
      </c>
      <c r="Q265" s="268">
        <f>Table1[[#This Row],[MRC - Monthly Recurring Charge]]*60</f>
        <v>0</v>
      </c>
      <c r="R265" s="268">
        <f>Table1[[#This Row],[Total NRC]]+Table1[[#This Row],[Total MRC == '[60 months times  proposed MRC Charge (K)']]]</f>
        <v>0</v>
      </c>
      <c r="S265" s="93"/>
    </row>
    <row r="266" spans="1:19" ht="24">
      <c r="A266" s="64"/>
      <c r="B266" s="54"/>
      <c r="C266" s="11" t="s">
        <v>758</v>
      </c>
      <c r="D266" s="11" t="s">
        <v>783</v>
      </c>
      <c r="E266" s="19" t="s">
        <v>784</v>
      </c>
      <c r="F266" s="12">
        <v>96564</v>
      </c>
      <c r="G266" s="11" t="s">
        <v>785</v>
      </c>
      <c r="H266" s="11" t="s">
        <v>116</v>
      </c>
      <c r="I266" s="13" t="s">
        <v>22</v>
      </c>
      <c r="J266" s="21" t="s">
        <v>41</v>
      </c>
      <c r="K266" s="267">
        <v>0</v>
      </c>
      <c r="L266" s="267">
        <v>0</v>
      </c>
      <c r="M266" s="267">
        <v>0</v>
      </c>
      <c r="N266" s="267">
        <v>0</v>
      </c>
      <c r="O266" s="267">
        <v>0</v>
      </c>
      <c r="P266" s="268">
        <f t="shared" si="3"/>
        <v>0</v>
      </c>
      <c r="Q266" s="268">
        <f>Table1[[#This Row],[MRC - Monthly Recurring Charge]]*60</f>
        <v>0</v>
      </c>
      <c r="R266" s="268">
        <f>Table1[[#This Row],[Total NRC]]+Table1[[#This Row],[Total MRC == '[60 months times  proposed MRC Charge (K)']]]</f>
        <v>0</v>
      </c>
      <c r="S266" s="92"/>
    </row>
    <row r="267" spans="1:19" ht="24">
      <c r="A267" s="69"/>
      <c r="B267" s="55"/>
      <c r="C267" s="15" t="s">
        <v>758</v>
      </c>
      <c r="D267" s="15" t="s">
        <v>786</v>
      </c>
      <c r="E267" s="23" t="s">
        <v>787</v>
      </c>
      <c r="F267" s="16">
        <v>96578</v>
      </c>
      <c r="G267" s="15" t="s">
        <v>788</v>
      </c>
      <c r="H267" s="15" t="s">
        <v>116</v>
      </c>
      <c r="I267" s="17" t="s">
        <v>22</v>
      </c>
      <c r="J267" s="18" t="s">
        <v>41</v>
      </c>
      <c r="K267" s="269">
        <v>0</v>
      </c>
      <c r="L267" s="269">
        <v>0</v>
      </c>
      <c r="M267" s="269">
        <v>0</v>
      </c>
      <c r="N267" s="269">
        <v>0</v>
      </c>
      <c r="O267" s="269">
        <v>0</v>
      </c>
      <c r="P267" s="268">
        <f t="shared" ref="P267:P330" si="4">L267+M267+N267+O267</f>
        <v>0</v>
      </c>
      <c r="Q267" s="268">
        <f>Table1[[#This Row],[MRC - Monthly Recurring Charge]]*60</f>
        <v>0</v>
      </c>
      <c r="R267" s="268">
        <f>Table1[[#This Row],[Total NRC]]+Table1[[#This Row],[Total MRC == '[60 months times  proposed MRC Charge (K)']]]</f>
        <v>0</v>
      </c>
      <c r="S267" s="93"/>
    </row>
    <row r="268" spans="1:19" ht="24">
      <c r="A268" s="60"/>
      <c r="B268" s="54"/>
      <c r="C268" s="11" t="s">
        <v>758</v>
      </c>
      <c r="D268" s="11" t="s">
        <v>789</v>
      </c>
      <c r="E268" s="19" t="s">
        <v>790</v>
      </c>
      <c r="F268" s="12">
        <v>16052331</v>
      </c>
      <c r="G268" s="11" t="s">
        <v>791</v>
      </c>
      <c r="H268" s="11" t="s">
        <v>116</v>
      </c>
      <c r="I268" s="13" t="s">
        <v>22</v>
      </c>
      <c r="J268" s="21" t="s">
        <v>41</v>
      </c>
      <c r="K268" s="266">
        <v>0</v>
      </c>
      <c r="L268" s="266">
        <v>0</v>
      </c>
      <c r="M268" s="266">
        <v>0</v>
      </c>
      <c r="N268" s="266">
        <v>0</v>
      </c>
      <c r="O268" s="267">
        <v>0</v>
      </c>
      <c r="P268" s="268">
        <f t="shared" si="4"/>
        <v>0</v>
      </c>
      <c r="Q268" s="268">
        <f>Table1[[#This Row],[MRC - Monthly Recurring Charge]]*60</f>
        <v>0</v>
      </c>
      <c r="R268" s="268">
        <f>Table1[[#This Row],[Total NRC]]+Table1[[#This Row],[Total MRC == '[60 months times  proposed MRC Charge (K)']]]</f>
        <v>0</v>
      </c>
      <c r="S268" s="92"/>
    </row>
    <row r="269" spans="1:19" ht="24">
      <c r="A269" s="63"/>
      <c r="B269" s="55"/>
      <c r="C269" s="15" t="s">
        <v>758</v>
      </c>
      <c r="D269" s="15" t="s">
        <v>792</v>
      </c>
      <c r="E269" s="23" t="s">
        <v>1873</v>
      </c>
      <c r="F269" s="16">
        <v>96601</v>
      </c>
      <c r="G269" s="15" t="s">
        <v>793</v>
      </c>
      <c r="H269" s="15" t="s">
        <v>116</v>
      </c>
      <c r="I269" s="17" t="s">
        <v>22</v>
      </c>
      <c r="J269" s="18" t="s">
        <v>41</v>
      </c>
      <c r="K269" s="269">
        <v>0</v>
      </c>
      <c r="L269" s="269">
        <v>0</v>
      </c>
      <c r="M269" s="269">
        <v>0</v>
      </c>
      <c r="N269" s="269">
        <v>0</v>
      </c>
      <c r="O269" s="269">
        <v>0</v>
      </c>
      <c r="P269" s="268">
        <f t="shared" si="4"/>
        <v>0</v>
      </c>
      <c r="Q269" s="268">
        <f>Table1[[#This Row],[MRC - Monthly Recurring Charge]]*60</f>
        <v>0</v>
      </c>
      <c r="R269" s="268">
        <f>Table1[[#This Row],[Total NRC]]+Table1[[#This Row],[Total MRC == '[60 months times  proposed MRC Charge (K)']]]</f>
        <v>0</v>
      </c>
      <c r="S269" s="93"/>
    </row>
    <row r="270" spans="1:19" ht="24">
      <c r="A270" s="65"/>
      <c r="B270" s="54"/>
      <c r="C270" s="11" t="s">
        <v>758</v>
      </c>
      <c r="D270" s="11" t="s">
        <v>794</v>
      </c>
      <c r="E270" s="19" t="s">
        <v>795</v>
      </c>
      <c r="F270" s="12" t="s">
        <v>376</v>
      </c>
      <c r="G270" s="11" t="s">
        <v>796</v>
      </c>
      <c r="H270" s="11" t="s">
        <v>116</v>
      </c>
      <c r="I270" s="13" t="s">
        <v>22</v>
      </c>
      <c r="J270" s="21" t="s">
        <v>797</v>
      </c>
      <c r="K270" s="267">
        <v>0</v>
      </c>
      <c r="L270" s="267">
        <v>0</v>
      </c>
      <c r="M270" s="267">
        <v>0</v>
      </c>
      <c r="N270" s="267">
        <v>0</v>
      </c>
      <c r="O270" s="267">
        <v>0</v>
      </c>
      <c r="P270" s="268">
        <f t="shared" si="4"/>
        <v>0</v>
      </c>
      <c r="Q270" s="268">
        <f>Table1[[#This Row],[MRC - Monthly Recurring Charge]]*60</f>
        <v>0</v>
      </c>
      <c r="R270" s="268">
        <f>Table1[[#This Row],[Total NRC]]+Table1[[#This Row],[Total MRC == '[60 months times  proposed MRC Charge (K)']]]</f>
        <v>0</v>
      </c>
      <c r="S270" s="90"/>
    </row>
    <row r="271" spans="1:19" ht="24">
      <c r="A271" s="63"/>
      <c r="B271" s="55"/>
      <c r="C271" s="15" t="s">
        <v>758</v>
      </c>
      <c r="D271" s="15" t="s">
        <v>798</v>
      </c>
      <c r="E271" s="23" t="s">
        <v>799</v>
      </c>
      <c r="F271" s="16">
        <v>96535</v>
      </c>
      <c r="G271" s="15" t="s">
        <v>800</v>
      </c>
      <c r="H271" s="15" t="s">
        <v>116</v>
      </c>
      <c r="I271" s="17" t="s">
        <v>22</v>
      </c>
      <c r="J271" s="18" t="s">
        <v>41</v>
      </c>
      <c r="K271" s="270">
        <v>0</v>
      </c>
      <c r="L271" s="270">
        <v>0</v>
      </c>
      <c r="M271" s="270">
        <v>0</v>
      </c>
      <c r="N271" s="270">
        <v>0</v>
      </c>
      <c r="O271" s="269">
        <v>0</v>
      </c>
      <c r="P271" s="268">
        <f t="shared" si="4"/>
        <v>0</v>
      </c>
      <c r="Q271" s="268">
        <f>Table1[[#This Row],[MRC - Monthly Recurring Charge]]*60</f>
        <v>0</v>
      </c>
      <c r="R271" s="268">
        <f>Table1[[#This Row],[Total NRC]]+Table1[[#This Row],[Total MRC == '[60 months times  proposed MRC Charge (K)']]]</f>
        <v>0</v>
      </c>
      <c r="S271" s="93"/>
    </row>
    <row r="272" spans="1:19" ht="24">
      <c r="A272" s="64"/>
      <c r="B272" s="54"/>
      <c r="C272" s="11" t="s">
        <v>758</v>
      </c>
      <c r="D272" s="11" t="s">
        <v>801</v>
      </c>
      <c r="E272" s="19" t="s">
        <v>802</v>
      </c>
      <c r="F272" s="12">
        <v>96629</v>
      </c>
      <c r="G272" s="11" t="s">
        <v>803</v>
      </c>
      <c r="H272" s="11" t="s">
        <v>116</v>
      </c>
      <c r="I272" s="13" t="s">
        <v>27</v>
      </c>
      <c r="J272" s="21" t="s">
        <v>41</v>
      </c>
      <c r="K272" s="267">
        <v>0</v>
      </c>
      <c r="L272" s="267">
        <v>0</v>
      </c>
      <c r="M272" s="267">
        <v>0</v>
      </c>
      <c r="N272" s="267">
        <v>0</v>
      </c>
      <c r="O272" s="267">
        <v>0</v>
      </c>
      <c r="P272" s="268">
        <f t="shared" si="4"/>
        <v>0</v>
      </c>
      <c r="Q272" s="268">
        <f>Table1[[#This Row],[MRC - Monthly Recurring Charge]]*60</f>
        <v>0</v>
      </c>
      <c r="R272" s="268">
        <f>Table1[[#This Row],[Total NRC]]+Table1[[#This Row],[Total MRC == '[60 months times  proposed MRC Charge (K)']]]</f>
        <v>0</v>
      </c>
      <c r="S272" s="92"/>
    </row>
    <row r="273" spans="1:19" ht="24">
      <c r="A273" s="63"/>
      <c r="B273" s="55"/>
      <c r="C273" s="15" t="s">
        <v>758</v>
      </c>
      <c r="D273" s="15" t="s">
        <v>804</v>
      </c>
      <c r="E273" s="23" t="s">
        <v>805</v>
      </c>
      <c r="F273" s="16">
        <v>16061150</v>
      </c>
      <c r="G273" s="15" t="s">
        <v>806</v>
      </c>
      <c r="H273" s="15" t="s">
        <v>116</v>
      </c>
      <c r="I273" s="17" t="s">
        <v>22</v>
      </c>
      <c r="J273" s="18" t="s">
        <v>41</v>
      </c>
      <c r="K273" s="269">
        <v>0</v>
      </c>
      <c r="L273" s="269">
        <v>0</v>
      </c>
      <c r="M273" s="269">
        <v>0</v>
      </c>
      <c r="N273" s="269">
        <v>0</v>
      </c>
      <c r="O273" s="269">
        <v>0</v>
      </c>
      <c r="P273" s="268">
        <f t="shared" si="4"/>
        <v>0</v>
      </c>
      <c r="Q273" s="268">
        <f>Table1[[#This Row],[MRC - Monthly Recurring Charge]]*60</f>
        <v>0</v>
      </c>
      <c r="R273" s="268">
        <f>Table1[[#This Row],[Total NRC]]+Table1[[#This Row],[Total MRC == '[60 months times  proposed MRC Charge (K)']]]</f>
        <v>0</v>
      </c>
      <c r="S273" s="93"/>
    </row>
    <row r="274" spans="1:19" ht="24">
      <c r="A274" s="60"/>
      <c r="B274" s="54"/>
      <c r="C274" s="11" t="s">
        <v>758</v>
      </c>
      <c r="D274" s="11" t="s">
        <v>807</v>
      </c>
      <c r="E274" s="31" t="s">
        <v>808</v>
      </c>
      <c r="F274" s="12">
        <v>96533</v>
      </c>
      <c r="G274" s="32" t="s">
        <v>809</v>
      </c>
      <c r="H274" s="11" t="s">
        <v>116</v>
      </c>
      <c r="I274" s="13" t="s">
        <v>22</v>
      </c>
      <c r="J274" s="21" t="s">
        <v>41</v>
      </c>
      <c r="K274" s="266">
        <v>0</v>
      </c>
      <c r="L274" s="266">
        <v>0</v>
      </c>
      <c r="M274" s="266">
        <v>0</v>
      </c>
      <c r="N274" s="266">
        <v>0</v>
      </c>
      <c r="O274" s="267">
        <v>0</v>
      </c>
      <c r="P274" s="268">
        <f t="shared" si="4"/>
        <v>0</v>
      </c>
      <c r="Q274" s="268">
        <f>Table1[[#This Row],[MRC - Monthly Recurring Charge]]*60</f>
        <v>0</v>
      </c>
      <c r="R274" s="268">
        <f>Table1[[#This Row],[Total NRC]]+Table1[[#This Row],[Total MRC == '[60 months times  proposed MRC Charge (K)']]]</f>
        <v>0</v>
      </c>
      <c r="S274" s="92"/>
    </row>
    <row r="275" spans="1:19" ht="24">
      <c r="A275" s="62"/>
      <c r="B275" s="55"/>
      <c r="C275" s="15" t="s">
        <v>758</v>
      </c>
      <c r="D275" s="15" t="s">
        <v>810</v>
      </c>
      <c r="E275" s="15" t="s">
        <v>1917</v>
      </c>
      <c r="F275" s="16">
        <v>16035989</v>
      </c>
      <c r="G275" s="15" t="s">
        <v>811</v>
      </c>
      <c r="H275" s="15" t="s">
        <v>116</v>
      </c>
      <c r="I275" s="17" t="s">
        <v>22</v>
      </c>
      <c r="J275" s="18" t="s">
        <v>41</v>
      </c>
      <c r="K275" s="269">
        <v>0</v>
      </c>
      <c r="L275" s="269">
        <v>0</v>
      </c>
      <c r="M275" s="269">
        <v>0</v>
      </c>
      <c r="N275" s="269">
        <v>0</v>
      </c>
      <c r="O275" s="269">
        <v>0</v>
      </c>
      <c r="P275" s="268">
        <f t="shared" si="4"/>
        <v>0</v>
      </c>
      <c r="Q275" s="268">
        <f>Table1[[#This Row],[MRC - Monthly Recurring Charge]]*60</f>
        <v>0</v>
      </c>
      <c r="R275" s="268">
        <f>Table1[[#This Row],[Total NRC]]+Table1[[#This Row],[Total MRC == '[60 months times  proposed MRC Charge (K)']]]</f>
        <v>0</v>
      </c>
      <c r="S275" s="91"/>
    </row>
    <row r="276" spans="1:19" ht="24">
      <c r="A276" s="60"/>
      <c r="B276" s="54"/>
      <c r="C276" s="11" t="s">
        <v>758</v>
      </c>
      <c r="D276" s="11" t="s">
        <v>812</v>
      </c>
      <c r="E276" s="19" t="s">
        <v>813</v>
      </c>
      <c r="F276" s="12">
        <v>96595</v>
      </c>
      <c r="G276" s="11" t="s">
        <v>814</v>
      </c>
      <c r="H276" s="11" t="s">
        <v>116</v>
      </c>
      <c r="I276" s="13" t="s">
        <v>22</v>
      </c>
      <c r="J276" s="21" t="s">
        <v>41</v>
      </c>
      <c r="K276" s="267">
        <v>0</v>
      </c>
      <c r="L276" s="267">
        <v>0</v>
      </c>
      <c r="M276" s="267">
        <v>0</v>
      </c>
      <c r="N276" s="267">
        <v>0</v>
      </c>
      <c r="O276" s="267">
        <v>0</v>
      </c>
      <c r="P276" s="268">
        <f t="shared" si="4"/>
        <v>0</v>
      </c>
      <c r="Q276" s="268">
        <f>Table1[[#This Row],[MRC - Monthly Recurring Charge]]*60</f>
        <v>0</v>
      </c>
      <c r="R276" s="268">
        <f>Table1[[#This Row],[Total NRC]]+Table1[[#This Row],[Total MRC == '[60 months times  proposed MRC Charge (K)']]]</f>
        <v>0</v>
      </c>
      <c r="S276" s="92"/>
    </row>
    <row r="277" spans="1:19" ht="24">
      <c r="A277" s="63"/>
      <c r="B277" s="55"/>
      <c r="C277" s="15" t="s">
        <v>758</v>
      </c>
      <c r="D277" s="15" t="s">
        <v>815</v>
      </c>
      <c r="E277" s="23" t="s">
        <v>816</v>
      </c>
      <c r="F277" s="16">
        <v>96550</v>
      </c>
      <c r="G277" s="15" t="s">
        <v>817</v>
      </c>
      <c r="H277" s="15" t="s">
        <v>116</v>
      </c>
      <c r="I277" s="17" t="s">
        <v>27</v>
      </c>
      <c r="J277" s="18" t="s">
        <v>41</v>
      </c>
      <c r="K277" s="270">
        <v>0</v>
      </c>
      <c r="L277" s="270">
        <v>0</v>
      </c>
      <c r="M277" s="270">
        <v>0</v>
      </c>
      <c r="N277" s="270">
        <v>0</v>
      </c>
      <c r="O277" s="269">
        <v>0</v>
      </c>
      <c r="P277" s="268">
        <f t="shared" si="4"/>
        <v>0</v>
      </c>
      <c r="Q277" s="268">
        <f>Table1[[#This Row],[MRC - Monthly Recurring Charge]]*60</f>
        <v>0</v>
      </c>
      <c r="R277" s="268">
        <f>Table1[[#This Row],[Total NRC]]+Table1[[#This Row],[Total MRC == '[60 months times  proposed MRC Charge (K)']]]</f>
        <v>0</v>
      </c>
      <c r="S277" s="93"/>
    </row>
    <row r="278" spans="1:19" ht="24">
      <c r="A278" s="64"/>
      <c r="B278" s="54"/>
      <c r="C278" s="11" t="s">
        <v>758</v>
      </c>
      <c r="D278" s="11" t="s">
        <v>818</v>
      </c>
      <c r="E278" s="19" t="s">
        <v>819</v>
      </c>
      <c r="F278" s="12">
        <v>16060811</v>
      </c>
      <c r="G278" s="11" t="s">
        <v>820</v>
      </c>
      <c r="H278" s="11" t="s">
        <v>116</v>
      </c>
      <c r="I278" s="13" t="s">
        <v>22</v>
      </c>
      <c r="J278" s="21" t="s">
        <v>41</v>
      </c>
      <c r="K278" s="267">
        <v>0</v>
      </c>
      <c r="L278" s="267">
        <v>0</v>
      </c>
      <c r="M278" s="267">
        <v>0</v>
      </c>
      <c r="N278" s="267">
        <v>0</v>
      </c>
      <c r="O278" s="267">
        <v>0</v>
      </c>
      <c r="P278" s="268">
        <f t="shared" si="4"/>
        <v>0</v>
      </c>
      <c r="Q278" s="268">
        <f>Table1[[#This Row],[MRC - Monthly Recurring Charge]]*60</f>
        <v>0</v>
      </c>
      <c r="R278" s="268">
        <f>Table1[[#This Row],[Total NRC]]+Table1[[#This Row],[Total MRC == '[60 months times  proposed MRC Charge (K)']]]</f>
        <v>0</v>
      </c>
      <c r="S278" s="92"/>
    </row>
    <row r="279" spans="1:19" ht="24">
      <c r="A279" s="63"/>
      <c r="B279" s="55"/>
      <c r="C279" s="15" t="s">
        <v>758</v>
      </c>
      <c r="D279" s="15" t="s">
        <v>821</v>
      </c>
      <c r="E279" s="20" t="s">
        <v>822</v>
      </c>
      <c r="F279" s="16">
        <v>16072913</v>
      </c>
      <c r="G279" s="15" t="s">
        <v>823</v>
      </c>
      <c r="H279" s="15" t="s">
        <v>116</v>
      </c>
      <c r="I279" s="17" t="s">
        <v>22</v>
      </c>
      <c r="J279" s="18" t="s">
        <v>41</v>
      </c>
      <c r="K279" s="269">
        <v>0</v>
      </c>
      <c r="L279" s="269">
        <v>0</v>
      </c>
      <c r="M279" s="269">
        <v>0</v>
      </c>
      <c r="N279" s="269">
        <v>0</v>
      </c>
      <c r="O279" s="269">
        <v>0</v>
      </c>
      <c r="P279" s="268">
        <f t="shared" si="4"/>
        <v>0</v>
      </c>
      <c r="Q279" s="268">
        <f>Table1[[#This Row],[MRC - Monthly Recurring Charge]]*60</f>
        <v>0</v>
      </c>
      <c r="R279" s="268">
        <f>Table1[[#This Row],[Total NRC]]+Table1[[#This Row],[Total MRC == '[60 months times  proposed MRC Charge (K)']]]</f>
        <v>0</v>
      </c>
      <c r="S279" s="93"/>
    </row>
    <row r="280" spans="1:19" ht="24">
      <c r="A280" s="64"/>
      <c r="B280" s="54"/>
      <c r="C280" s="11" t="s">
        <v>758</v>
      </c>
      <c r="D280" s="11" t="s">
        <v>824</v>
      </c>
      <c r="E280" s="19" t="s">
        <v>825</v>
      </c>
      <c r="F280" s="12">
        <v>16083923</v>
      </c>
      <c r="G280" s="11" t="s">
        <v>826</v>
      </c>
      <c r="H280" s="11" t="s">
        <v>116</v>
      </c>
      <c r="I280" s="13" t="s">
        <v>22</v>
      </c>
      <c r="J280" s="21" t="s">
        <v>41</v>
      </c>
      <c r="K280" s="266">
        <v>0</v>
      </c>
      <c r="L280" s="266">
        <v>0</v>
      </c>
      <c r="M280" s="266">
        <v>0</v>
      </c>
      <c r="N280" s="266">
        <v>0</v>
      </c>
      <c r="O280" s="267">
        <v>0</v>
      </c>
      <c r="P280" s="268">
        <f t="shared" si="4"/>
        <v>0</v>
      </c>
      <c r="Q280" s="268">
        <f>Table1[[#This Row],[MRC - Monthly Recurring Charge]]*60</f>
        <v>0</v>
      </c>
      <c r="R280" s="268">
        <f>Table1[[#This Row],[Total NRC]]+Table1[[#This Row],[Total MRC == '[60 months times  proposed MRC Charge (K)']]]</f>
        <v>0</v>
      </c>
      <c r="S280" s="92"/>
    </row>
    <row r="281" spans="1:19" ht="24">
      <c r="A281" s="59"/>
      <c r="B281" s="55"/>
      <c r="C281" s="15" t="s">
        <v>758</v>
      </c>
      <c r="D281" s="15" t="s">
        <v>827</v>
      </c>
      <c r="E281" s="23" t="s">
        <v>825</v>
      </c>
      <c r="F281" s="16">
        <v>16083923</v>
      </c>
      <c r="G281" s="15" t="s">
        <v>826</v>
      </c>
      <c r="H281" s="15" t="s">
        <v>828</v>
      </c>
      <c r="I281" s="17" t="s">
        <v>22</v>
      </c>
      <c r="J281" s="18" t="s">
        <v>41</v>
      </c>
      <c r="K281" s="269">
        <v>0</v>
      </c>
      <c r="L281" s="269">
        <v>0</v>
      </c>
      <c r="M281" s="269">
        <v>0</v>
      </c>
      <c r="N281" s="269">
        <v>0</v>
      </c>
      <c r="O281" s="269">
        <v>0</v>
      </c>
      <c r="P281" s="268">
        <f t="shared" si="4"/>
        <v>0</v>
      </c>
      <c r="Q281" s="268">
        <f>Table1[[#This Row],[MRC - Monthly Recurring Charge]]*60</f>
        <v>0</v>
      </c>
      <c r="R281" s="268">
        <f>Table1[[#This Row],[Total NRC]]+Table1[[#This Row],[Total MRC == '[60 months times  proposed MRC Charge (K)']]]</f>
        <v>0</v>
      </c>
      <c r="S281" s="91"/>
    </row>
    <row r="282" spans="1:19" ht="24">
      <c r="A282" s="58"/>
      <c r="B282" s="54"/>
      <c r="C282" s="11" t="s">
        <v>758</v>
      </c>
      <c r="D282" s="11" t="s">
        <v>829</v>
      </c>
      <c r="E282" s="19" t="s">
        <v>830</v>
      </c>
      <c r="F282" s="12">
        <v>96600</v>
      </c>
      <c r="G282" s="11" t="s">
        <v>831</v>
      </c>
      <c r="H282" s="11" t="s">
        <v>116</v>
      </c>
      <c r="I282" s="13" t="s">
        <v>22</v>
      </c>
      <c r="J282" s="21" t="s">
        <v>41</v>
      </c>
      <c r="K282" s="267">
        <v>0</v>
      </c>
      <c r="L282" s="267">
        <v>0</v>
      </c>
      <c r="M282" s="267">
        <v>0</v>
      </c>
      <c r="N282" s="267">
        <v>0</v>
      </c>
      <c r="O282" s="267">
        <v>0</v>
      </c>
      <c r="P282" s="268">
        <f t="shared" si="4"/>
        <v>0</v>
      </c>
      <c r="Q282" s="268">
        <f>Table1[[#This Row],[MRC - Monthly Recurring Charge]]*60</f>
        <v>0</v>
      </c>
      <c r="R282" s="268">
        <f>Table1[[#This Row],[Total NRC]]+Table1[[#This Row],[Total MRC == '[60 months times  proposed MRC Charge (K)']]]</f>
        <v>0</v>
      </c>
      <c r="S282" s="90"/>
    </row>
    <row r="283" spans="1:19" ht="24">
      <c r="A283" s="59"/>
      <c r="B283" s="57"/>
      <c r="C283" s="15" t="s">
        <v>758</v>
      </c>
      <c r="D283" s="15" t="s">
        <v>832</v>
      </c>
      <c r="E283" s="23" t="s">
        <v>833</v>
      </c>
      <c r="F283" s="16">
        <v>96588</v>
      </c>
      <c r="G283" s="15" t="s">
        <v>834</v>
      </c>
      <c r="H283" s="15" t="s">
        <v>116</v>
      </c>
      <c r="I283" s="17" t="s">
        <v>22</v>
      </c>
      <c r="J283" s="18" t="s">
        <v>41</v>
      </c>
      <c r="K283" s="270">
        <v>0</v>
      </c>
      <c r="L283" s="270">
        <v>0</v>
      </c>
      <c r="M283" s="270">
        <v>0</v>
      </c>
      <c r="N283" s="270">
        <v>0</v>
      </c>
      <c r="O283" s="269">
        <v>0</v>
      </c>
      <c r="P283" s="268">
        <f t="shared" si="4"/>
        <v>0</v>
      </c>
      <c r="Q283" s="268">
        <f>Table1[[#This Row],[MRC - Monthly Recurring Charge]]*60</f>
        <v>0</v>
      </c>
      <c r="R283" s="268">
        <f>Table1[[#This Row],[Total NRC]]+Table1[[#This Row],[Total MRC == '[60 months times  proposed MRC Charge (K)']]]</f>
        <v>0</v>
      </c>
      <c r="S283" s="91"/>
    </row>
    <row r="284" spans="1:19" ht="24">
      <c r="A284" s="64"/>
      <c r="B284" s="54"/>
      <c r="C284" s="11" t="s">
        <v>758</v>
      </c>
      <c r="D284" s="11" t="s">
        <v>835</v>
      </c>
      <c r="E284" s="19" t="s">
        <v>836</v>
      </c>
      <c r="F284" s="12">
        <v>96646</v>
      </c>
      <c r="G284" s="11" t="s">
        <v>837</v>
      </c>
      <c r="H284" s="11" t="s">
        <v>116</v>
      </c>
      <c r="I284" s="13" t="s">
        <v>22</v>
      </c>
      <c r="J284" s="21" t="s">
        <v>41</v>
      </c>
      <c r="K284" s="267">
        <v>0</v>
      </c>
      <c r="L284" s="267">
        <v>0</v>
      </c>
      <c r="M284" s="267">
        <v>0</v>
      </c>
      <c r="N284" s="267">
        <v>0</v>
      </c>
      <c r="O284" s="267">
        <v>0</v>
      </c>
      <c r="P284" s="268">
        <f t="shared" si="4"/>
        <v>0</v>
      </c>
      <c r="Q284" s="268">
        <f>Table1[[#This Row],[MRC - Monthly Recurring Charge]]*60</f>
        <v>0</v>
      </c>
      <c r="R284" s="268">
        <f>Table1[[#This Row],[Total NRC]]+Table1[[#This Row],[Total MRC == '[60 months times  proposed MRC Charge (K)']]]</f>
        <v>0</v>
      </c>
      <c r="S284" s="92"/>
    </row>
    <row r="285" spans="1:19" ht="24">
      <c r="A285" s="62"/>
      <c r="B285" s="55"/>
      <c r="C285" s="15" t="s">
        <v>758</v>
      </c>
      <c r="D285" s="15" t="s">
        <v>838</v>
      </c>
      <c r="E285" s="23" t="s">
        <v>839</v>
      </c>
      <c r="F285" s="16">
        <v>96641</v>
      </c>
      <c r="G285" s="15" t="s">
        <v>840</v>
      </c>
      <c r="H285" s="15" t="s">
        <v>116</v>
      </c>
      <c r="I285" s="17" t="s">
        <v>22</v>
      </c>
      <c r="J285" s="18" t="s">
        <v>41</v>
      </c>
      <c r="K285" s="269">
        <v>0</v>
      </c>
      <c r="L285" s="269">
        <v>0</v>
      </c>
      <c r="M285" s="269">
        <v>0</v>
      </c>
      <c r="N285" s="269">
        <v>0</v>
      </c>
      <c r="O285" s="269">
        <v>0</v>
      </c>
      <c r="P285" s="268">
        <f t="shared" si="4"/>
        <v>0</v>
      </c>
      <c r="Q285" s="268">
        <f>Table1[[#This Row],[MRC - Monthly Recurring Charge]]*60</f>
        <v>0</v>
      </c>
      <c r="R285" s="268">
        <f>Table1[[#This Row],[Total NRC]]+Table1[[#This Row],[Total MRC == '[60 months times  proposed MRC Charge (K)']]]</f>
        <v>0</v>
      </c>
      <c r="S285" s="91"/>
    </row>
    <row r="286" spans="1:19" ht="24">
      <c r="A286" s="58"/>
      <c r="B286" s="56"/>
      <c r="C286" s="11" t="s">
        <v>758</v>
      </c>
      <c r="D286" s="11" t="s">
        <v>841</v>
      </c>
      <c r="E286" s="19" t="s">
        <v>842</v>
      </c>
      <c r="F286" s="12">
        <v>96607</v>
      </c>
      <c r="G286" s="11" t="s">
        <v>843</v>
      </c>
      <c r="H286" s="11" t="s">
        <v>116</v>
      </c>
      <c r="I286" s="13" t="s">
        <v>22</v>
      </c>
      <c r="J286" s="21" t="s">
        <v>41</v>
      </c>
      <c r="K286" s="266">
        <v>0</v>
      </c>
      <c r="L286" s="266">
        <v>0</v>
      </c>
      <c r="M286" s="266">
        <v>0</v>
      </c>
      <c r="N286" s="266">
        <v>0</v>
      </c>
      <c r="O286" s="267">
        <v>0</v>
      </c>
      <c r="P286" s="268">
        <f t="shared" si="4"/>
        <v>0</v>
      </c>
      <c r="Q286" s="268">
        <f>Table1[[#This Row],[MRC - Monthly Recurring Charge]]*60</f>
        <v>0</v>
      </c>
      <c r="R286" s="268">
        <f>Table1[[#This Row],[Total NRC]]+Table1[[#This Row],[Total MRC == '[60 months times  proposed MRC Charge (K)']]]</f>
        <v>0</v>
      </c>
      <c r="S286" s="90"/>
    </row>
    <row r="287" spans="1:19" ht="24">
      <c r="A287" s="63"/>
      <c r="B287" s="55"/>
      <c r="C287" s="15" t="s">
        <v>758</v>
      </c>
      <c r="D287" s="15" t="s">
        <v>844</v>
      </c>
      <c r="E287" s="23" t="s">
        <v>845</v>
      </c>
      <c r="F287" s="16">
        <v>96604</v>
      </c>
      <c r="G287" s="15" t="s">
        <v>846</v>
      </c>
      <c r="H287" s="15" t="s">
        <v>116</v>
      </c>
      <c r="I287" s="17" t="s">
        <v>22</v>
      </c>
      <c r="J287" s="18" t="s">
        <v>41</v>
      </c>
      <c r="K287" s="269">
        <v>0</v>
      </c>
      <c r="L287" s="269">
        <v>0</v>
      </c>
      <c r="M287" s="269">
        <v>0</v>
      </c>
      <c r="N287" s="269">
        <v>0</v>
      </c>
      <c r="O287" s="269">
        <v>0</v>
      </c>
      <c r="P287" s="268">
        <f t="shared" si="4"/>
        <v>0</v>
      </c>
      <c r="Q287" s="268">
        <f>Table1[[#This Row],[MRC - Monthly Recurring Charge]]*60</f>
        <v>0</v>
      </c>
      <c r="R287" s="268">
        <f>Table1[[#This Row],[Total NRC]]+Table1[[#This Row],[Total MRC == '[60 months times  proposed MRC Charge (K)']]]</f>
        <v>0</v>
      </c>
      <c r="S287" s="93"/>
    </row>
    <row r="288" spans="1:19" ht="24">
      <c r="A288" s="60"/>
      <c r="B288" s="54"/>
      <c r="C288" s="11" t="s">
        <v>758</v>
      </c>
      <c r="D288" s="11" t="s">
        <v>847</v>
      </c>
      <c r="E288" s="19" t="s">
        <v>848</v>
      </c>
      <c r="F288" s="12">
        <v>96508</v>
      </c>
      <c r="G288" s="11" t="s">
        <v>849</v>
      </c>
      <c r="H288" s="11" t="s">
        <v>116</v>
      </c>
      <c r="I288" s="13" t="s">
        <v>22</v>
      </c>
      <c r="J288" s="21" t="s">
        <v>41</v>
      </c>
      <c r="K288" s="267">
        <v>0</v>
      </c>
      <c r="L288" s="267">
        <v>0</v>
      </c>
      <c r="M288" s="267">
        <v>0</v>
      </c>
      <c r="N288" s="267">
        <v>0</v>
      </c>
      <c r="O288" s="267">
        <v>0</v>
      </c>
      <c r="P288" s="268">
        <f t="shared" si="4"/>
        <v>0</v>
      </c>
      <c r="Q288" s="268">
        <f>Table1[[#This Row],[MRC - Monthly Recurring Charge]]*60</f>
        <v>0</v>
      </c>
      <c r="R288" s="268">
        <f>Table1[[#This Row],[Total NRC]]+Table1[[#This Row],[Total MRC == '[60 months times  proposed MRC Charge (K)']]]</f>
        <v>0</v>
      </c>
      <c r="S288" s="92"/>
    </row>
    <row r="289" spans="1:19" ht="24">
      <c r="A289" s="62"/>
      <c r="B289" s="55"/>
      <c r="C289" s="15" t="s">
        <v>758</v>
      </c>
      <c r="D289" s="15" t="s">
        <v>850</v>
      </c>
      <c r="E289" s="23" t="s">
        <v>851</v>
      </c>
      <c r="F289" s="16">
        <v>96400</v>
      </c>
      <c r="G289" s="15" t="s">
        <v>852</v>
      </c>
      <c r="H289" s="15" t="s">
        <v>116</v>
      </c>
      <c r="I289" s="17" t="s">
        <v>22</v>
      </c>
      <c r="J289" s="18" t="s">
        <v>41</v>
      </c>
      <c r="K289" s="270">
        <v>0</v>
      </c>
      <c r="L289" s="270">
        <v>0</v>
      </c>
      <c r="M289" s="270">
        <v>0</v>
      </c>
      <c r="N289" s="270">
        <v>0</v>
      </c>
      <c r="O289" s="269">
        <v>0</v>
      </c>
      <c r="P289" s="268">
        <f t="shared" si="4"/>
        <v>0</v>
      </c>
      <c r="Q289" s="268">
        <f>Table1[[#This Row],[MRC - Monthly Recurring Charge]]*60</f>
        <v>0</v>
      </c>
      <c r="R289" s="268">
        <f>Table1[[#This Row],[Total NRC]]+Table1[[#This Row],[Total MRC == '[60 months times  proposed MRC Charge (K)']]]</f>
        <v>0</v>
      </c>
      <c r="S289" s="91"/>
    </row>
    <row r="290" spans="1:19" ht="24">
      <c r="A290" s="64"/>
      <c r="B290" s="54"/>
      <c r="C290" s="11" t="s">
        <v>758</v>
      </c>
      <c r="D290" s="11" t="s">
        <v>853</v>
      </c>
      <c r="E290" s="19" t="s">
        <v>854</v>
      </c>
      <c r="F290" s="12">
        <v>96628</v>
      </c>
      <c r="G290" s="11" t="s">
        <v>855</v>
      </c>
      <c r="H290" s="11" t="s">
        <v>116</v>
      </c>
      <c r="I290" s="13" t="s">
        <v>22</v>
      </c>
      <c r="J290" s="21" t="s">
        <v>41</v>
      </c>
      <c r="K290" s="267">
        <v>0</v>
      </c>
      <c r="L290" s="267">
        <v>0</v>
      </c>
      <c r="M290" s="267">
        <v>0</v>
      </c>
      <c r="N290" s="267">
        <v>0</v>
      </c>
      <c r="O290" s="267">
        <v>0</v>
      </c>
      <c r="P290" s="268">
        <f t="shared" si="4"/>
        <v>0</v>
      </c>
      <c r="Q290" s="268">
        <f>Table1[[#This Row],[MRC - Monthly Recurring Charge]]*60</f>
        <v>0</v>
      </c>
      <c r="R290" s="268">
        <f>Table1[[#This Row],[Total NRC]]+Table1[[#This Row],[Total MRC == '[60 months times  proposed MRC Charge (K)']]]</f>
        <v>0</v>
      </c>
      <c r="S290" s="92"/>
    </row>
    <row r="291" spans="1:19" ht="24">
      <c r="A291" s="62"/>
      <c r="B291" s="55"/>
      <c r="C291" s="15" t="s">
        <v>758</v>
      </c>
      <c r="D291" s="15" t="s">
        <v>856</v>
      </c>
      <c r="E291" s="23" t="s">
        <v>857</v>
      </c>
      <c r="F291" s="16">
        <v>96276</v>
      </c>
      <c r="G291" s="15" t="s">
        <v>858</v>
      </c>
      <c r="H291" s="15" t="s">
        <v>116</v>
      </c>
      <c r="I291" s="17" t="s">
        <v>22</v>
      </c>
      <c r="J291" s="18" t="s">
        <v>41</v>
      </c>
      <c r="K291" s="269">
        <v>0</v>
      </c>
      <c r="L291" s="269">
        <v>0</v>
      </c>
      <c r="M291" s="269">
        <v>0</v>
      </c>
      <c r="N291" s="269">
        <v>0</v>
      </c>
      <c r="O291" s="269">
        <v>0</v>
      </c>
      <c r="P291" s="268">
        <f t="shared" si="4"/>
        <v>0</v>
      </c>
      <c r="Q291" s="268">
        <f>Table1[[#This Row],[MRC - Monthly Recurring Charge]]*60</f>
        <v>0</v>
      </c>
      <c r="R291" s="268">
        <f>Table1[[#This Row],[Total NRC]]+Table1[[#This Row],[Total MRC == '[60 months times  proposed MRC Charge (K)']]]</f>
        <v>0</v>
      </c>
      <c r="S291" s="91"/>
    </row>
    <row r="292" spans="1:19" ht="24">
      <c r="A292" s="64"/>
      <c r="B292" s="54"/>
      <c r="C292" s="11" t="s">
        <v>758</v>
      </c>
      <c r="D292" s="11" t="s">
        <v>859</v>
      </c>
      <c r="E292" s="19" t="s">
        <v>409</v>
      </c>
      <c r="F292" s="12">
        <v>96507</v>
      </c>
      <c r="G292" s="11" t="s">
        <v>860</v>
      </c>
      <c r="H292" s="11" t="s">
        <v>116</v>
      </c>
      <c r="I292" s="13" t="s">
        <v>27</v>
      </c>
      <c r="J292" s="21" t="s">
        <v>41</v>
      </c>
      <c r="K292" s="266">
        <v>0</v>
      </c>
      <c r="L292" s="266">
        <v>0</v>
      </c>
      <c r="M292" s="266">
        <v>0</v>
      </c>
      <c r="N292" s="266">
        <v>0</v>
      </c>
      <c r="O292" s="267">
        <v>0</v>
      </c>
      <c r="P292" s="268">
        <f t="shared" si="4"/>
        <v>0</v>
      </c>
      <c r="Q292" s="268">
        <f>Table1[[#This Row],[MRC - Monthly Recurring Charge]]*60</f>
        <v>0</v>
      </c>
      <c r="R292" s="268">
        <f>Table1[[#This Row],[Total NRC]]+Table1[[#This Row],[Total MRC == '[60 months times  proposed MRC Charge (K)']]]</f>
        <v>0</v>
      </c>
      <c r="S292" s="92"/>
    </row>
    <row r="293" spans="1:19" ht="24">
      <c r="A293" s="67"/>
      <c r="B293" s="55"/>
      <c r="C293" s="15" t="s">
        <v>758</v>
      </c>
      <c r="D293" s="15" t="s">
        <v>861</v>
      </c>
      <c r="E293" s="23" t="s">
        <v>862</v>
      </c>
      <c r="F293" s="16">
        <v>96602</v>
      </c>
      <c r="G293" s="15" t="s">
        <v>863</v>
      </c>
      <c r="H293" s="15" t="s">
        <v>116</v>
      </c>
      <c r="I293" s="17" t="s">
        <v>22</v>
      </c>
      <c r="J293" s="18" t="s">
        <v>41</v>
      </c>
      <c r="K293" s="269">
        <v>0</v>
      </c>
      <c r="L293" s="269">
        <v>0</v>
      </c>
      <c r="M293" s="269">
        <v>0</v>
      </c>
      <c r="N293" s="269">
        <v>0</v>
      </c>
      <c r="O293" s="269">
        <v>0</v>
      </c>
      <c r="P293" s="268">
        <f t="shared" si="4"/>
        <v>0</v>
      </c>
      <c r="Q293" s="268">
        <f>Table1[[#This Row],[MRC - Monthly Recurring Charge]]*60</f>
        <v>0</v>
      </c>
      <c r="R293" s="268">
        <f>Table1[[#This Row],[Total NRC]]+Table1[[#This Row],[Total MRC == '[60 months times  proposed MRC Charge (K)']]]</f>
        <v>0</v>
      </c>
      <c r="S293" s="93"/>
    </row>
    <row r="294" spans="1:19" ht="24">
      <c r="A294" s="64"/>
      <c r="B294" s="54"/>
      <c r="C294" s="11" t="s">
        <v>758</v>
      </c>
      <c r="D294" s="11" t="s">
        <v>864</v>
      </c>
      <c r="E294" s="19" t="s">
        <v>865</v>
      </c>
      <c r="F294" s="12">
        <v>96603</v>
      </c>
      <c r="G294" s="11" t="s">
        <v>866</v>
      </c>
      <c r="H294" s="11" t="s">
        <v>116</v>
      </c>
      <c r="I294" s="13" t="s">
        <v>22</v>
      </c>
      <c r="J294" s="21" t="s">
        <v>41</v>
      </c>
      <c r="K294" s="267">
        <v>0</v>
      </c>
      <c r="L294" s="267">
        <v>0</v>
      </c>
      <c r="M294" s="267">
        <v>0</v>
      </c>
      <c r="N294" s="267">
        <v>0</v>
      </c>
      <c r="O294" s="267">
        <v>0</v>
      </c>
      <c r="P294" s="268">
        <f t="shared" si="4"/>
        <v>0</v>
      </c>
      <c r="Q294" s="268">
        <f>Table1[[#This Row],[MRC - Monthly Recurring Charge]]*60</f>
        <v>0</v>
      </c>
      <c r="R294" s="268">
        <f>Table1[[#This Row],[Total NRC]]+Table1[[#This Row],[Total MRC == '[60 months times  proposed MRC Charge (K)']]]</f>
        <v>0</v>
      </c>
      <c r="S294" s="92"/>
    </row>
    <row r="295" spans="1:19" ht="24">
      <c r="A295" s="59"/>
      <c r="B295" s="55"/>
      <c r="C295" s="15" t="s">
        <v>758</v>
      </c>
      <c r="D295" s="15" t="s">
        <v>867</v>
      </c>
      <c r="E295" s="23" t="s">
        <v>868</v>
      </c>
      <c r="F295" s="16">
        <v>96594</v>
      </c>
      <c r="G295" s="15" t="s">
        <v>869</v>
      </c>
      <c r="H295" s="15" t="s">
        <v>116</v>
      </c>
      <c r="I295" s="17" t="s">
        <v>22</v>
      </c>
      <c r="J295" s="18" t="s">
        <v>41</v>
      </c>
      <c r="K295" s="270">
        <v>0</v>
      </c>
      <c r="L295" s="270">
        <v>0</v>
      </c>
      <c r="M295" s="270">
        <v>0</v>
      </c>
      <c r="N295" s="270">
        <v>0</v>
      </c>
      <c r="O295" s="269">
        <v>0</v>
      </c>
      <c r="P295" s="268">
        <f t="shared" si="4"/>
        <v>0</v>
      </c>
      <c r="Q295" s="268">
        <f>Table1[[#This Row],[MRC - Monthly Recurring Charge]]*60</f>
        <v>0</v>
      </c>
      <c r="R295" s="268">
        <f>Table1[[#This Row],[Total NRC]]+Table1[[#This Row],[Total MRC == '[60 months times  proposed MRC Charge (K)']]]</f>
        <v>0</v>
      </c>
      <c r="S295" s="91"/>
    </row>
    <row r="296" spans="1:19" ht="24">
      <c r="A296" s="60"/>
      <c r="B296" s="54"/>
      <c r="C296" s="11" t="s">
        <v>758</v>
      </c>
      <c r="D296" s="11" t="s">
        <v>870</v>
      </c>
      <c r="E296" s="19" t="s">
        <v>871</v>
      </c>
      <c r="F296" s="12">
        <v>96279</v>
      </c>
      <c r="G296" s="11" t="s">
        <v>872</v>
      </c>
      <c r="H296" s="11" t="s">
        <v>116</v>
      </c>
      <c r="I296" s="13" t="s">
        <v>22</v>
      </c>
      <c r="J296" s="21" t="s">
        <v>41</v>
      </c>
      <c r="K296" s="267">
        <v>0</v>
      </c>
      <c r="L296" s="267">
        <v>0</v>
      </c>
      <c r="M296" s="267">
        <v>0</v>
      </c>
      <c r="N296" s="267">
        <v>0</v>
      </c>
      <c r="O296" s="267">
        <v>0</v>
      </c>
      <c r="P296" s="268">
        <f t="shared" si="4"/>
        <v>0</v>
      </c>
      <c r="Q296" s="268">
        <f>Table1[[#This Row],[MRC - Monthly Recurring Charge]]*60</f>
        <v>0</v>
      </c>
      <c r="R296" s="268">
        <f>Table1[[#This Row],[Total NRC]]+Table1[[#This Row],[Total MRC == '[60 months times  proposed MRC Charge (K)']]]</f>
        <v>0</v>
      </c>
      <c r="S296" s="92"/>
    </row>
    <row r="297" spans="1:19" ht="24">
      <c r="A297" s="62"/>
      <c r="B297" s="55"/>
      <c r="C297" s="15" t="s">
        <v>758</v>
      </c>
      <c r="D297" s="15" t="s">
        <v>873</v>
      </c>
      <c r="E297" s="23" t="s">
        <v>874</v>
      </c>
      <c r="F297" s="16" t="s">
        <v>376</v>
      </c>
      <c r="G297" s="15" t="s">
        <v>875</v>
      </c>
      <c r="H297" s="15" t="s">
        <v>116</v>
      </c>
      <c r="I297" s="17" t="s">
        <v>22</v>
      </c>
      <c r="J297" s="18" t="s">
        <v>797</v>
      </c>
      <c r="K297" s="269">
        <v>0</v>
      </c>
      <c r="L297" s="269">
        <v>0</v>
      </c>
      <c r="M297" s="269">
        <v>0</v>
      </c>
      <c r="N297" s="269">
        <v>0</v>
      </c>
      <c r="O297" s="269">
        <v>0</v>
      </c>
      <c r="P297" s="268">
        <f t="shared" si="4"/>
        <v>0</v>
      </c>
      <c r="Q297" s="268">
        <f>Table1[[#This Row],[MRC - Monthly Recurring Charge]]*60</f>
        <v>0</v>
      </c>
      <c r="R297" s="268">
        <f>Table1[[#This Row],[Total NRC]]+Table1[[#This Row],[Total MRC == '[60 months times  proposed MRC Charge (K)']]]</f>
        <v>0</v>
      </c>
      <c r="S297" s="91"/>
    </row>
    <row r="298" spans="1:19" ht="24">
      <c r="A298" s="64"/>
      <c r="B298" s="54"/>
      <c r="C298" s="11" t="s">
        <v>758</v>
      </c>
      <c r="D298" s="11" t="s">
        <v>876</v>
      </c>
      <c r="E298" s="19" t="s">
        <v>877</v>
      </c>
      <c r="F298" s="12">
        <v>96599</v>
      </c>
      <c r="G298" s="11" t="s">
        <v>878</v>
      </c>
      <c r="H298" s="11" t="s">
        <v>116</v>
      </c>
      <c r="I298" s="13" t="s">
        <v>22</v>
      </c>
      <c r="J298" s="21" t="s">
        <v>41</v>
      </c>
      <c r="K298" s="266">
        <v>0</v>
      </c>
      <c r="L298" s="266">
        <v>0</v>
      </c>
      <c r="M298" s="266">
        <v>0</v>
      </c>
      <c r="N298" s="266">
        <v>0</v>
      </c>
      <c r="O298" s="267">
        <v>0</v>
      </c>
      <c r="P298" s="268">
        <f t="shared" si="4"/>
        <v>0</v>
      </c>
      <c r="Q298" s="268">
        <f>Table1[[#This Row],[MRC - Monthly Recurring Charge]]*60</f>
        <v>0</v>
      </c>
      <c r="R298" s="268">
        <f>Table1[[#This Row],[Total NRC]]+Table1[[#This Row],[Total MRC == '[60 months times  proposed MRC Charge (K)']]]</f>
        <v>0</v>
      </c>
      <c r="S298" s="92"/>
    </row>
    <row r="299" spans="1:19" ht="24">
      <c r="A299" s="59"/>
      <c r="B299" s="55"/>
      <c r="C299" s="15" t="s">
        <v>758</v>
      </c>
      <c r="D299" s="15" t="s">
        <v>879</v>
      </c>
      <c r="E299" s="23" t="s">
        <v>880</v>
      </c>
      <c r="F299" s="16">
        <v>96596</v>
      </c>
      <c r="G299" s="20" t="s">
        <v>881</v>
      </c>
      <c r="H299" s="15" t="s">
        <v>116</v>
      </c>
      <c r="I299" s="17" t="s">
        <v>22</v>
      </c>
      <c r="J299" s="18" t="s">
        <v>41</v>
      </c>
      <c r="K299" s="269">
        <v>0</v>
      </c>
      <c r="L299" s="269">
        <v>0</v>
      </c>
      <c r="M299" s="269">
        <v>0</v>
      </c>
      <c r="N299" s="269">
        <v>0</v>
      </c>
      <c r="O299" s="269">
        <v>0</v>
      </c>
      <c r="P299" s="268">
        <f t="shared" si="4"/>
        <v>0</v>
      </c>
      <c r="Q299" s="268">
        <f>Table1[[#This Row],[MRC - Monthly Recurring Charge]]*60</f>
        <v>0</v>
      </c>
      <c r="R299" s="268">
        <f>Table1[[#This Row],[Total NRC]]+Table1[[#This Row],[Total MRC == '[60 months times  proposed MRC Charge (K)']]]</f>
        <v>0</v>
      </c>
      <c r="S299" s="91"/>
    </row>
    <row r="300" spans="1:19" ht="24">
      <c r="A300" s="60"/>
      <c r="B300" s="54"/>
      <c r="C300" s="11" t="s">
        <v>758</v>
      </c>
      <c r="D300" s="11" t="s">
        <v>882</v>
      </c>
      <c r="E300" s="19" t="s">
        <v>883</v>
      </c>
      <c r="F300" s="12">
        <v>96587</v>
      </c>
      <c r="G300" s="11" t="s">
        <v>884</v>
      </c>
      <c r="H300" s="11" t="s">
        <v>116</v>
      </c>
      <c r="I300" s="13" t="s">
        <v>22</v>
      </c>
      <c r="J300" s="21" t="s">
        <v>41</v>
      </c>
      <c r="K300" s="267">
        <v>0</v>
      </c>
      <c r="L300" s="267">
        <v>0</v>
      </c>
      <c r="M300" s="267">
        <v>0</v>
      </c>
      <c r="N300" s="267">
        <v>0</v>
      </c>
      <c r="O300" s="267">
        <v>0</v>
      </c>
      <c r="P300" s="268">
        <f t="shared" si="4"/>
        <v>0</v>
      </c>
      <c r="Q300" s="268">
        <f>Table1[[#This Row],[MRC - Monthly Recurring Charge]]*60</f>
        <v>0</v>
      </c>
      <c r="R300" s="268">
        <f>Table1[[#This Row],[Total NRC]]+Table1[[#This Row],[Total MRC == '[60 months times  proposed MRC Charge (K)']]]</f>
        <v>0</v>
      </c>
      <c r="S300" s="92"/>
    </row>
    <row r="301" spans="1:19" ht="24">
      <c r="A301" s="59"/>
      <c r="B301" s="55"/>
      <c r="C301" s="15" t="s">
        <v>758</v>
      </c>
      <c r="D301" s="15" t="s">
        <v>885</v>
      </c>
      <c r="E301" s="23" t="s">
        <v>886</v>
      </c>
      <c r="F301" s="16">
        <v>96579</v>
      </c>
      <c r="G301" s="15" t="s">
        <v>887</v>
      </c>
      <c r="H301" s="15" t="s">
        <v>116</v>
      </c>
      <c r="I301" s="17" t="s">
        <v>22</v>
      </c>
      <c r="J301" s="18" t="s">
        <v>41</v>
      </c>
      <c r="K301" s="270">
        <v>0</v>
      </c>
      <c r="L301" s="270">
        <v>0</v>
      </c>
      <c r="M301" s="270">
        <v>0</v>
      </c>
      <c r="N301" s="270">
        <v>0</v>
      </c>
      <c r="O301" s="269">
        <v>0</v>
      </c>
      <c r="P301" s="268">
        <f t="shared" si="4"/>
        <v>0</v>
      </c>
      <c r="Q301" s="268">
        <f>Table1[[#This Row],[MRC - Monthly Recurring Charge]]*60</f>
        <v>0</v>
      </c>
      <c r="R301" s="268">
        <f>Table1[[#This Row],[Total NRC]]+Table1[[#This Row],[Total MRC == '[60 months times  proposed MRC Charge (K)']]]</f>
        <v>0</v>
      </c>
      <c r="S301" s="91"/>
    </row>
    <row r="302" spans="1:19" ht="24">
      <c r="A302" s="60"/>
      <c r="B302" s="54"/>
      <c r="C302" s="11" t="s">
        <v>758</v>
      </c>
      <c r="D302" s="11" t="s">
        <v>888</v>
      </c>
      <c r="E302" s="19" t="s">
        <v>889</v>
      </c>
      <c r="F302" s="12">
        <v>96592</v>
      </c>
      <c r="G302" s="11" t="s">
        <v>890</v>
      </c>
      <c r="H302" s="11" t="s">
        <v>116</v>
      </c>
      <c r="I302" s="13" t="s">
        <v>22</v>
      </c>
      <c r="J302" s="21" t="s">
        <v>41</v>
      </c>
      <c r="K302" s="267">
        <v>0</v>
      </c>
      <c r="L302" s="267">
        <v>0</v>
      </c>
      <c r="M302" s="267">
        <v>0</v>
      </c>
      <c r="N302" s="267">
        <v>0</v>
      </c>
      <c r="O302" s="267">
        <v>0</v>
      </c>
      <c r="P302" s="268">
        <f t="shared" si="4"/>
        <v>0</v>
      </c>
      <c r="Q302" s="268">
        <f>Table1[[#This Row],[MRC - Monthly Recurring Charge]]*60</f>
        <v>0</v>
      </c>
      <c r="R302" s="268">
        <f>Table1[[#This Row],[Total NRC]]+Table1[[#This Row],[Total MRC == '[60 months times  proposed MRC Charge (K)']]]</f>
        <v>0</v>
      </c>
      <c r="S302" s="92"/>
    </row>
    <row r="303" spans="1:19" ht="24">
      <c r="A303" s="62"/>
      <c r="B303" s="55"/>
      <c r="C303" s="15" t="s">
        <v>758</v>
      </c>
      <c r="D303" s="15" t="s">
        <v>891</v>
      </c>
      <c r="E303" s="23" t="s">
        <v>892</v>
      </c>
      <c r="F303" s="16">
        <v>96598</v>
      </c>
      <c r="G303" s="20" t="s">
        <v>893</v>
      </c>
      <c r="H303" s="15" t="s">
        <v>116</v>
      </c>
      <c r="I303" s="17" t="s">
        <v>22</v>
      </c>
      <c r="J303" s="18" t="s">
        <v>41</v>
      </c>
      <c r="K303" s="269">
        <v>0</v>
      </c>
      <c r="L303" s="269">
        <v>0</v>
      </c>
      <c r="M303" s="269">
        <v>0</v>
      </c>
      <c r="N303" s="269">
        <v>0</v>
      </c>
      <c r="O303" s="269">
        <v>0</v>
      </c>
      <c r="P303" s="268">
        <f t="shared" si="4"/>
        <v>0</v>
      </c>
      <c r="Q303" s="268">
        <f>Table1[[#This Row],[MRC - Monthly Recurring Charge]]*60</f>
        <v>0</v>
      </c>
      <c r="R303" s="268">
        <f>Table1[[#This Row],[Total NRC]]+Table1[[#This Row],[Total MRC == '[60 months times  proposed MRC Charge (K)']]]</f>
        <v>0</v>
      </c>
      <c r="S303" s="91"/>
    </row>
    <row r="304" spans="1:19" ht="24">
      <c r="A304" s="58"/>
      <c r="B304" s="54"/>
      <c r="C304" s="11" t="s">
        <v>758</v>
      </c>
      <c r="D304" s="11" t="s">
        <v>894</v>
      </c>
      <c r="E304" s="19" t="s">
        <v>895</v>
      </c>
      <c r="F304" s="12">
        <v>96567</v>
      </c>
      <c r="G304" s="11" t="s">
        <v>896</v>
      </c>
      <c r="H304" s="11" t="s">
        <v>116</v>
      </c>
      <c r="I304" s="13" t="s">
        <v>22</v>
      </c>
      <c r="J304" s="21" t="s">
        <v>41</v>
      </c>
      <c r="K304" s="266">
        <v>0</v>
      </c>
      <c r="L304" s="266">
        <v>0</v>
      </c>
      <c r="M304" s="266">
        <v>0</v>
      </c>
      <c r="N304" s="266">
        <v>0</v>
      </c>
      <c r="O304" s="267">
        <v>0</v>
      </c>
      <c r="P304" s="268">
        <f t="shared" si="4"/>
        <v>0</v>
      </c>
      <c r="Q304" s="268">
        <f>Table1[[#This Row],[MRC - Monthly Recurring Charge]]*60</f>
        <v>0</v>
      </c>
      <c r="R304" s="268">
        <f>Table1[[#This Row],[Total NRC]]+Table1[[#This Row],[Total MRC == '[60 months times  proposed MRC Charge (K)']]]</f>
        <v>0</v>
      </c>
      <c r="S304" s="90"/>
    </row>
    <row r="305" spans="1:19" ht="24">
      <c r="A305" s="63"/>
      <c r="B305" s="55"/>
      <c r="C305" s="15" t="s">
        <v>758</v>
      </c>
      <c r="D305" s="15" t="s">
        <v>897</v>
      </c>
      <c r="E305" s="23" t="s">
        <v>898</v>
      </c>
      <c r="F305" s="16" t="s">
        <v>376</v>
      </c>
      <c r="G305" s="15" t="s">
        <v>899</v>
      </c>
      <c r="H305" s="15" t="s">
        <v>116</v>
      </c>
      <c r="I305" s="17" t="s">
        <v>22</v>
      </c>
      <c r="J305" s="18" t="s">
        <v>797</v>
      </c>
      <c r="K305" s="269">
        <v>0</v>
      </c>
      <c r="L305" s="269">
        <v>0</v>
      </c>
      <c r="M305" s="269">
        <v>0</v>
      </c>
      <c r="N305" s="269">
        <v>0</v>
      </c>
      <c r="O305" s="269">
        <v>0</v>
      </c>
      <c r="P305" s="268">
        <f t="shared" si="4"/>
        <v>0</v>
      </c>
      <c r="Q305" s="268">
        <f>Table1[[#This Row],[MRC - Monthly Recurring Charge]]*60</f>
        <v>0</v>
      </c>
      <c r="R305" s="268">
        <f>Table1[[#This Row],[Total NRC]]+Table1[[#This Row],[Total MRC == '[60 months times  proposed MRC Charge (K)']]]</f>
        <v>0</v>
      </c>
      <c r="S305" s="93"/>
    </row>
    <row r="306" spans="1:19" ht="24">
      <c r="A306" s="58"/>
      <c r="B306" s="54"/>
      <c r="C306" s="11" t="s">
        <v>758</v>
      </c>
      <c r="D306" s="11" t="s">
        <v>900</v>
      </c>
      <c r="E306" s="19" t="s">
        <v>901</v>
      </c>
      <c r="F306" s="12">
        <v>96536</v>
      </c>
      <c r="G306" s="22" t="s">
        <v>902</v>
      </c>
      <c r="H306" s="11" t="s">
        <v>116</v>
      </c>
      <c r="I306" s="13" t="s">
        <v>22</v>
      </c>
      <c r="J306" s="21" t="s">
        <v>41</v>
      </c>
      <c r="K306" s="267">
        <v>0</v>
      </c>
      <c r="L306" s="267">
        <v>0</v>
      </c>
      <c r="M306" s="267">
        <v>0</v>
      </c>
      <c r="N306" s="267">
        <v>0</v>
      </c>
      <c r="O306" s="267">
        <v>0</v>
      </c>
      <c r="P306" s="268">
        <f t="shared" si="4"/>
        <v>0</v>
      </c>
      <c r="Q306" s="268">
        <f>Table1[[#This Row],[MRC - Monthly Recurring Charge]]*60</f>
        <v>0</v>
      </c>
      <c r="R306" s="268">
        <f>Table1[[#This Row],[Total NRC]]+Table1[[#This Row],[Total MRC == '[60 months times  proposed MRC Charge (K)']]]</f>
        <v>0</v>
      </c>
      <c r="S306" s="90"/>
    </row>
    <row r="307" spans="1:19" ht="24">
      <c r="A307" s="59"/>
      <c r="B307" s="55"/>
      <c r="C307" s="15" t="s">
        <v>758</v>
      </c>
      <c r="D307" s="15" t="s">
        <v>903</v>
      </c>
      <c r="E307" s="23" t="s">
        <v>904</v>
      </c>
      <c r="F307" s="16">
        <v>96590</v>
      </c>
      <c r="G307" s="20" t="s">
        <v>905</v>
      </c>
      <c r="H307" s="15" t="s">
        <v>116</v>
      </c>
      <c r="I307" s="17" t="s">
        <v>22</v>
      </c>
      <c r="J307" s="18" t="s">
        <v>906</v>
      </c>
      <c r="K307" s="270">
        <v>0</v>
      </c>
      <c r="L307" s="270">
        <v>0</v>
      </c>
      <c r="M307" s="270">
        <v>0</v>
      </c>
      <c r="N307" s="270">
        <v>0</v>
      </c>
      <c r="O307" s="269">
        <v>0</v>
      </c>
      <c r="P307" s="268">
        <f t="shared" si="4"/>
        <v>0</v>
      </c>
      <c r="Q307" s="268">
        <f>Table1[[#This Row],[MRC - Monthly Recurring Charge]]*60</f>
        <v>0</v>
      </c>
      <c r="R307" s="268">
        <f>Table1[[#This Row],[Total NRC]]+Table1[[#This Row],[Total MRC == '[60 months times  proposed MRC Charge (K)']]]</f>
        <v>0</v>
      </c>
      <c r="S307" s="91"/>
    </row>
    <row r="308" spans="1:19" ht="24">
      <c r="A308" s="58"/>
      <c r="B308" s="54"/>
      <c r="C308" s="11" t="s">
        <v>758</v>
      </c>
      <c r="D308" s="11" t="s">
        <v>907</v>
      </c>
      <c r="E308" s="19" t="s">
        <v>908</v>
      </c>
      <c r="F308" s="12">
        <v>211417</v>
      </c>
      <c r="G308" s="22" t="s">
        <v>909</v>
      </c>
      <c r="H308" s="11" t="s">
        <v>116</v>
      </c>
      <c r="I308" s="13" t="s">
        <v>22</v>
      </c>
      <c r="J308" s="21" t="s">
        <v>41</v>
      </c>
      <c r="K308" s="267">
        <v>0</v>
      </c>
      <c r="L308" s="267">
        <v>0</v>
      </c>
      <c r="M308" s="267">
        <v>0</v>
      </c>
      <c r="N308" s="267">
        <v>0</v>
      </c>
      <c r="O308" s="267">
        <v>0</v>
      </c>
      <c r="P308" s="268">
        <f t="shared" si="4"/>
        <v>0</v>
      </c>
      <c r="Q308" s="268">
        <f>Table1[[#This Row],[MRC - Monthly Recurring Charge]]*60</f>
        <v>0</v>
      </c>
      <c r="R308" s="268">
        <f>Table1[[#This Row],[Total NRC]]+Table1[[#This Row],[Total MRC == '[60 months times  proposed MRC Charge (K)']]]</f>
        <v>0</v>
      </c>
      <c r="S308" s="90"/>
    </row>
    <row r="309" spans="1:19" ht="24">
      <c r="A309" s="63"/>
      <c r="B309" s="55"/>
      <c r="C309" s="15" t="s">
        <v>758</v>
      </c>
      <c r="D309" s="15" t="s">
        <v>910</v>
      </c>
      <c r="E309" s="23" t="s">
        <v>911</v>
      </c>
      <c r="F309" s="16">
        <v>96644</v>
      </c>
      <c r="G309" s="15" t="s">
        <v>912</v>
      </c>
      <c r="H309" s="15" t="s">
        <v>116</v>
      </c>
      <c r="I309" s="17" t="s">
        <v>22</v>
      </c>
      <c r="J309" s="18" t="s">
        <v>41</v>
      </c>
      <c r="K309" s="269">
        <v>0</v>
      </c>
      <c r="L309" s="269">
        <v>0</v>
      </c>
      <c r="M309" s="269">
        <v>0</v>
      </c>
      <c r="N309" s="269">
        <v>0</v>
      </c>
      <c r="O309" s="269">
        <v>0</v>
      </c>
      <c r="P309" s="268">
        <f t="shared" si="4"/>
        <v>0</v>
      </c>
      <c r="Q309" s="268">
        <f>Table1[[#This Row],[MRC - Monthly Recurring Charge]]*60</f>
        <v>0</v>
      </c>
      <c r="R309" s="268">
        <f>Table1[[#This Row],[Total NRC]]+Table1[[#This Row],[Total MRC == '[60 months times  proposed MRC Charge (K)']]]</f>
        <v>0</v>
      </c>
      <c r="S309" s="93"/>
    </row>
    <row r="310" spans="1:19" ht="24">
      <c r="A310" s="58"/>
      <c r="B310" s="54"/>
      <c r="C310" s="11" t="s">
        <v>758</v>
      </c>
      <c r="D310" s="11" t="s">
        <v>913</v>
      </c>
      <c r="E310" s="19" t="s">
        <v>914</v>
      </c>
      <c r="F310" s="12">
        <v>96499</v>
      </c>
      <c r="G310" s="11" t="s">
        <v>915</v>
      </c>
      <c r="H310" s="11" t="s">
        <v>116</v>
      </c>
      <c r="I310" s="13" t="s">
        <v>22</v>
      </c>
      <c r="J310" s="21" t="s">
        <v>41</v>
      </c>
      <c r="K310" s="266">
        <v>0</v>
      </c>
      <c r="L310" s="266">
        <v>0</v>
      </c>
      <c r="M310" s="266">
        <v>0</v>
      </c>
      <c r="N310" s="266">
        <v>0</v>
      </c>
      <c r="O310" s="267">
        <v>0</v>
      </c>
      <c r="P310" s="268">
        <f t="shared" si="4"/>
        <v>0</v>
      </c>
      <c r="Q310" s="268">
        <f>Table1[[#This Row],[MRC - Monthly Recurring Charge]]*60</f>
        <v>0</v>
      </c>
      <c r="R310" s="268">
        <f>Table1[[#This Row],[Total NRC]]+Table1[[#This Row],[Total MRC == '[60 months times  proposed MRC Charge (K)']]]</f>
        <v>0</v>
      </c>
      <c r="S310" s="90"/>
    </row>
    <row r="311" spans="1:19" ht="24">
      <c r="A311" s="69"/>
      <c r="B311" s="55"/>
      <c r="C311" s="15" t="s">
        <v>758</v>
      </c>
      <c r="D311" s="15" t="s">
        <v>916</v>
      </c>
      <c r="E311" s="23" t="s">
        <v>917</v>
      </c>
      <c r="F311" s="16">
        <v>96614</v>
      </c>
      <c r="G311" s="15" t="s">
        <v>918</v>
      </c>
      <c r="H311" s="15" t="s">
        <v>116</v>
      </c>
      <c r="I311" s="17" t="s">
        <v>22</v>
      </c>
      <c r="J311" s="18" t="s">
        <v>41</v>
      </c>
      <c r="K311" s="269">
        <v>0</v>
      </c>
      <c r="L311" s="269">
        <v>0</v>
      </c>
      <c r="M311" s="269">
        <v>0</v>
      </c>
      <c r="N311" s="269">
        <v>0</v>
      </c>
      <c r="O311" s="269">
        <v>0</v>
      </c>
      <c r="P311" s="268">
        <f t="shared" si="4"/>
        <v>0</v>
      </c>
      <c r="Q311" s="268">
        <f>Table1[[#This Row],[MRC - Monthly Recurring Charge]]*60</f>
        <v>0</v>
      </c>
      <c r="R311" s="268">
        <f>Table1[[#This Row],[Total NRC]]+Table1[[#This Row],[Total MRC == '[60 months times  proposed MRC Charge (K)']]]</f>
        <v>0</v>
      </c>
      <c r="S311" s="93"/>
    </row>
    <row r="312" spans="1:19" ht="36">
      <c r="A312" s="66"/>
      <c r="B312" s="54"/>
      <c r="C312" s="11" t="s">
        <v>758</v>
      </c>
      <c r="D312" s="11" t="s">
        <v>919</v>
      </c>
      <c r="E312" s="26" t="s">
        <v>920</v>
      </c>
      <c r="F312" s="12">
        <v>17027494</v>
      </c>
      <c r="G312" s="11" t="s">
        <v>921</v>
      </c>
      <c r="H312" s="11" t="s">
        <v>116</v>
      </c>
      <c r="I312" s="13" t="s">
        <v>22</v>
      </c>
      <c r="J312" s="21" t="s">
        <v>372</v>
      </c>
      <c r="K312" s="267">
        <v>0</v>
      </c>
      <c r="L312" s="267">
        <v>0</v>
      </c>
      <c r="M312" s="267">
        <v>0</v>
      </c>
      <c r="N312" s="267">
        <v>0</v>
      </c>
      <c r="O312" s="267">
        <v>0</v>
      </c>
      <c r="P312" s="268">
        <f t="shared" si="4"/>
        <v>0</v>
      </c>
      <c r="Q312" s="268">
        <f>Table1[[#This Row],[MRC - Monthly Recurring Charge]]*60</f>
        <v>0</v>
      </c>
      <c r="R312" s="268">
        <f>Table1[[#This Row],[Total NRC]]+Table1[[#This Row],[Total MRC == '[60 months times  proposed MRC Charge (K)']]]</f>
        <v>0</v>
      </c>
      <c r="S312" s="90"/>
    </row>
    <row r="313" spans="1:19" ht="24">
      <c r="A313" s="63"/>
      <c r="B313" s="55"/>
      <c r="C313" s="15" t="s">
        <v>922</v>
      </c>
      <c r="D313" s="15" t="s">
        <v>923</v>
      </c>
      <c r="E313" s="23" t="s">
        <v>924</v>
      </c>
      <c r="F313" s="16" t="s">
        <v>376</v>
      </c>
      <c r="G313" s="15" t="s">
        <v>925</v>
      </c>
      <c r="H313" s="15" t="s">
        <v>926</v>
      </c>
      <c r="I313" s="17" t="s">
        <v>743</v>
      </c>
      <c r="J313" s="18" t="s">
        <v>927</v>
      </c>
      <c r="K313" s="270">
        <v>0</v>
      </c>
      <c r="L313" s="270">
        <v>0</v>
      </c>
      <c r="M313" s="270">
        <v>0</v>
      </c>
      <c r="N313" s="270">
        <v>0</v>
      </c>
      <c r="O313" s="269">
        <v>0</v>
      </c>
      <c r="P313" s="268">
        <f t="shared" si="4"/>
        <v>0</v>
      </c>
      <c r="Q313" s="268">
        <f>Table1[[#This Row],[MRC - Monthly Recurring Charge]]*60</f>
        <v>0</v>
      </c>
      <c r="R313" s="268">
        <f>Table1[[#This Row],[Total NRC]]+Table1[[#This Row],[Total MRC == '[60 months times  proposed MRC Charge (K)']]]</f>
        <v>0</v>
      </c>
      <c r="S313" s="93"/>
    </row>
    <row r="314" spans="1:19" ht="24">
      <c r="A314" s="60"/>
      <c r="B314" s="54"/>
      <c r="C314" s="11" t="s">
        <v>922</v>
      </c>
      <c r="D314" s="11" t="s">
        <v>928</v>
      </c>
      <c r="E314" s="19" t="s">
        <v>924</v>
      </c>
      <c r="F314" s="12" t="s">
        <v>376</v>
      </c>
      <c r="G314" s="11" t="s">
        <v>925</v>
      </c>
      <c r="H314" s="11" t="s">
        <v>926</v>
      </c>
      <c r="I314" s="13" t="s">
        <v>22</v>
      </c>
      <c r="J314" s="21" t="s">
        <v>929</v>
      </c>
      <c r="K314" s="267">
        <v>0</v>
      </c>
      <c r="L314" s="267">
        <v>0</v>
      </c>
      <c r="M314" s="267">
        <v>0</v>
      </c>
      <c r="N314" s="267">
        <v>0</v>
      </c>
      <c r="O314" s="267">
        <v>0</v>
      </c>
      <c r="P314" s="268">
        <f t="shared" si="4"/>
        <v>0</v>
      </c>
      <c r="Q314" s="268">
        <f>Table1[[#This Row],[MRC - Monthly Recurring Charge]]*60</f>
        <v>0</v>
      </c>
      <c r="R314" s="268">
        <f>Table1[[#This Row],[Total NRC]]+Table1[[#This Row],[Total MRC == '[60 months times  proposed MRC Charge (K)']]]</f>
        <v>0</v>
      </c>
      <c r="S314" s="92"/>
    </row>
    <row r="315" spans="1:19" ht="24">
      <c r="A315" s="63"/>
      <c r="B315" s="55"/>
      <c r="C315" s="15" t="s">
        <v>922</v>
      </c>
      <c r="D315" s="15" t="s">
        <v>930</v>
      </c>
      <c r="E315" s="23" t="s">
        <v>931</v>
      </c>
      <c r="F315" s="16" t="s">
        <v>376</v>
      </c>
      <c r="G315" s="15" t="s">
        <v>932</v>
      </c>
      <c r="H315" s="15" t="s">
        <v>582</v>
      </c>
      <c r="I315" s="17" t="s">
        <v>22</v>
      </c>
      <c r="J315" s="18" t="s">
        <v>41</v>
      </c>
      <c r="K315" s="269">
        <v>0</v>
      </c>
      <c r="L315" s="269">
        <v>0</v>
      </c>
      <c r="M315" s="269">
        <v>0</v>
      </c>
      <c r="N315" s="269">
        <v>0</v>
      </c>
      <c r="O315" s="269">
        <v>0</v>
      </c>
      <c r="P315" s="268">
        <f t="shared" si="4"/>
        <v>0</v>
      </c>
      <c r="Q315" s="268">
        <f>Table1[[#This Row],[MRC - Monthly Recurring Charge]]*60</f>
        <v>0</v>
      </c>
      <c r="R315" s="268">
        <f>Table1[[#This Row],[Total NRC]]+Table1[[#This Row],[Total MRC == '[60 months times  proposed MRC Charge (K)']]]</f>
        <v>0</v>
      </c>
      <c r="S315" s="93"/>
    </row>
    <row r="316" spans="1:19" ht="24">
      <c r="A316" s="58"/>
      <c r="B316" s="54"/>
      <c r="C316" s="11" t="s">
        <v>922</v>
      </c>
      <c r="D316" s="11" t="s">
        <v>933</v>
      </c>
      <c r="E316" s="19" t="s">
        <v>931</v>
      </c>
      <c r="F316" s="12" t="s">
        <v>376</v>
      </c>
      <c r="G316" s="11" t="s">
        <v>934</v>
      </c>
      <c r="H316" s="11" t="s">
        <v>586</v>
      </c>
      <c r="I316" s="13" t="s">
        <v>22</v>
      </c>
      <c r="J316" s="21" t="s">
        <v>41</v>
      </c>
      <c r="K316" s="266">
        <v>0</v>
      </c>
      <c r="L316" s="266">
        <v>0</v>
      </c>
      <c r="M316" s="266">
        <v>0</v>
      </c>
      <c r="N316" s="266">
        <v>0</v>
      </c>
      <c r="O316" s="267">
        <v>0</v>
      </c>
      <c r="P316" s="268">
        <f t="shared" si="4"/>
        <v>0</v>
      </c>
      <c r="Q316" s="268">
        <f>Table1[[#This Row],[MRC - Monthly Recurring Charge]]*60</f>
        <v>0</v>
      </c>
      <c r="R316" s="268">
        <f>Table1[[#This Row],[Total NRC]]+Table1[[#This Row],[Total MRC == '[60 months times  proposed MRC Charge (K)']]]</f>
        <v>0</v>
      </c>
      <c r="S316" s="90"/>
    </row>
    <row r="317" spans="1:19" ht="24">
      <c r="A317" s="63"/>
      <c r="B317" s="55"/>
      <c r="C317" s="15" t="s">
        <v>922</v>
      </c>
      <c r="D317" s="15" t="s">
        <v>935</v>
      </c>
      <c r="E317" s="23" t="s">
        <v>931</v>
      </c>
      <c r="F317" s="16" t="s">
        <v>376</v>
      </c>
      <c r="G317" s="15" t="s">
        <v>936</v>
      </c>
      <c r="H317" s="15" t="s">
        <v>586</v>
      </c>
      <c r="I317" s="17" t="s">
        <v>22</v>
      </c>
      <c r="J317" s="18" t="s">
        <v>41</v>
      </c>
      <c r="K317" s="269">
        <v>0</v>
      </c>
      <c r="L317" s="269">
        <v>0</v>
      </c>
      <c r="M317" s="269">
        <v>0</v>
      </c>
      <c r="N317" s="269">
        <v>0</v>
      </c>
      <c r="O317" s="269">
        <v>0</v>
      </c>
      <c r="P317" s="268">
        <f t="shared" si="4"/>
        <v>0</v>
      </c>
      <c r="Q317" s="268">
        <f>Table1[[#This Row],[MRC - Monthly Recurring Charge]]*60</f>
        <v>0</v>
      </c>
      <c r="R317" s="268">
        <f>Table1[[#This Row],[Total NRC]]+Table1[[#This Row],[Total MRC == '[60 months times  proposed MRC Charge (K)']]]</f>
        <v>0</v>
      </c>
      <c r="S317" s="93"/>
    </row>
    <row r="318" spans="1:19" ht="24">
      <c r="A318" s="58"/>
      <c r="B318" s="25"/>
      <c r="C318" s="21" t="s">
        <v>922</v>
      </c>
      <c r="D318" s="11" t="s">
        <v>937</v>
      </c>
      <c r="E318" s="21" t="s">
        <v>938</v>
      </c>
      <c r="F318" s="86" t="s">
        <v>376</v>
      </c>
      <c r="G318" s="25" t="s">
        <v>939</v>
      </c>
      <c r="H318" s="21" t="s">
        <v>586</v>
      </c>
      <c r="I318" s="25" t="s">
        <v>27</v>
      </c>
      <c r="J318" s="21" t="s">
        <v>634</v>
      </c>
      <c r="K318" s="267">
        <v>0</v>
      </c>
      <c r="L318" s="267">
        <v>0</v>
      </c>
      <c r="M318" s="267">
        <v>0</v>
      </c>
      <c r="N318" s="267">
        <v>0</v>
      </c>
      <c r="O318" s="267">
        <v>0</v>
      </c>
      <c r="P318" s="268">
        <f t="shared" si="4"/>
        <v>0</v>
      </c>
      <c r="Q318" s="268">
        <f>Table1[[#This Row],[MRC - Monthly Recurring Charge]]*60</f>
        <v>0</v>
      </c>
      <c r="R318" s="268">
        <f>Table1[[#This Row],[Total NRC]]+Table1[[#This Row],[Total MRC == '[60 months times  proposed MRC Charge (K)']]]</f>
        <v>0</v>
      </c>
      <c r="S318" s="90"/>
    </row>
    <row r="319" spans="1:19" ht="24">
      <c r="A319" s="62"/>
      <c r="B319" s="55"/>
      <c r="C319" s="15" t="s">
        <v>922</v>
      </c>
      <c r="D319" s="15" t="s">
        <v>940</v>
      </c>
      <c r="E319" s="26" t="s">
        <v>941</v>
      </c>
      <c r="F319" s="16" t="s">
        <v>376</v>
      </c>
      <c r="G319" s="15" t="s">
        <v>942</v>
      </c>
      <c r="H319" s="15" t="s">
        <v>378</v>
      </c>
      <c r="I319" s="17" t="s">
        <v>22</v>
      </c>
      <c r="J319" s="24" t="s">
        <v>372</v>
      </c>
      <c r="K319" s="270">
        <v>0</v>
      </c>
      <c r="L319" s="270">
        <v>0</v>
      </c>
      <c r="M319" s="270">
        <v>0</v>
      </c>
      <c r="N319" s="270">
        <v>0</v>
      </c>
      <c r="O319" s="269">
        <v>0</v>
      </c>
      <c r="P319" s="268">
        <f t="shared" si="4"/>
        <v>0</v>
      </c>
      <c r="Q319" s="268">
        <f>Table1[[#This Row],[MRC - Monthly Recurring Charge]]*60</f>
        <v>0</v>
      </c>
      <c r="R319" s="268">
        <f>Table1[[#This Row],[Total NRC]]+Table1[[#This Row],[Total MRC == '[60 months times  proposed MRC Charge (K)']]]</f>
        <v>0</v>
      </c>
      <c r="S319" s="91"/>
    </row>
    <row r="320" spans="1:19" ht="24">
      <c r="A320" s="66"/>
      <c r="B320" s="54"/>
      <c r="C320" s="11" t="s">
        <v>922</v>
      </c>
      <c r="D320" s="11" t="s">
        <v>943</v>
      </c>
      <c r="E320" s="11" t="s">
        <v>944</v>
      </c>
      <c r="F320" s="12" t="s">
        <v>376</v>
      </c>
      <c r="G320" s="11" t="s">
        <v>945</v>
      </c>
      <c r="H320" s="22" t="s">
        <v>946</v>
      </c>
      <c r="I320" s="13" t="s">
        <v>22</v>
      </c>
      <c r="J320" s="21" t="s">
        <v>41</v>
      </c>
      <c r="K320" s="267">
        <v>0</v>
      </c>
      <c r="L320" s="267">
        <v>0</v>
      </c>
      <c r="M320" s="267">
        <v>0</v>
      </c>
      <c r="N320" s="267">
        <v>0</v>
      </c>
      <c r="O320" s="267">
        <v>0</v>
      </c>
      <c r="P320" s="268">
        <f t="shared" si="4"/>
        <v>0</v>
      </c>
      <c r="Q320" s="268">
        <f>Table1[[#This Row],[MRC - Monthly Recurring Charge]]*60</f>
        <v>0</v>
      </c>
      <c r="R320" s="268">
        <f>Table1[[#This Row],[Total NRC]]+Table1[[#This Row],[Total MRC == '[60 months times  proposed MRC Charge (K)']]]</f>
        <v>0</v>
      </c>
      <c r="S320" s="90"/>
    </row>
    <row r="321" spans="1:19" ht="24">
      <c r="A321" s="69"/>
      <c r="B321" s="55"/>
      <c r="C321" s="15" t="s">
        <v>922</v>
      </c>
      <c r="D321" s="15" t="s">
        <v>947</v>
      </c>
      <c r="E321" s="15" t="s">
        <v>948</v>
      </c>
      <c r="F321" s="16" t="s">
        <v>376</v>
      </c>
      <c r="G321" s="15" t="s">
        <v>949</v>
      </c>
      <c r="H321" s="20" t="s">
        <v>946</v>
      </c>
      <c r="I321" s="17" t="s">
        <v>22</v>
      </c>
      <c r="J321" s="18" t="s">
        <v>41</v>
      </c>
      <c r="K321" s="269">
        <v>0</v>
      </c>
      <c r="L321" s="269">
        <v>0</v>
      </c>
      <c r="M321" s="269">
        <v>0</v>
      </c>
      <c r="N321" s="269">
        <v>0</v>
      </c>
      <c r="O321" s="269">
        <v>0</v>
      </c>
      <c r="P321" s="268">
        <f t="shared" si="4"/>
        <v>0</v>
      </c>
      <c r="Q321" s="268">
        <f>Table1[[#This Row],[MRC - Monthly Recurring Charge]]*60</f>
        <v>0</v>
      </c>
      <c r="R321" s="268">
        <f>Table1[[#This Row],[Total NRC]]+Table1[[#This Row],[Total MRC == '[60 months times  proposed MRC Charge (K)']]]</f>
        <v>0</v>
      </c>
      <c r="S321" s="93"/>
    </row>
    <row r="322" spans="1:19" ht="24">
      <c r="A322" s="60"/>
      <c r="B322" s="54"/>
      <c r="C322" s="11" t="s">
        <v>922</v>
      </c>
      <c r="D322" s="11" t="s">
        <v>950</v>
      </c>
      <c r="E322" s="26" t="s">
        <v>951</v>
      </c>
      <c r="F322" s="12" t="s">
        <v>376</v>
      </c>
      <c r="G322" s="11" t="s">
        <v>952</v>
      </c>
      <c r="H322" s="11" t="s">
        <v>656</v>
      </c>
      <c r="I322" s="13" t="s">
        <v>22</v>
      </c>
      <c r="J322" s="28" t="s">
        <v>372</v>
      </c>
      <c r="K322" s="266">
        <v>0</v>
      </c>
      <c r="L322" s="266">
        <v>0</v>
      </c>
      <c r="M322" s="266">
        <v>0</v>
      </c>
      <c r="N322" s="266">
        <v>0</v>
      </c>
      <c r="O322" s="267">
        <v>0</v>
      </c>
      <c r="P322" s="268">
        <f t="shared" si="4"/>
        <v>0</v>
      </c>
      <c r="Q322" s="268">
        <f>Table1[[#This Row],[MRC - Monthly Recurring Charge]]*60</f>
        <v>0</v>
      </c>
      <c r="R322" s="268">
        <f>Table1[[#This Row],[Total NRC]]+Table1[[#This Row],[Total MRC == '[60 months times  proposed MRC Charge (K)']]]</f>
        <v>0</v>
      </c>
      <c r="S322" s="92"/>
    </row>
    <row r="323" spans="1:19" ht="24">
      <c r="A323" s="62"/>
      <c r="B323" s="55"/>
      <c r="C323" s="15" t="s">
        <v>922</v>
      </c>
      <c r="D323" s="15" t="s">
        <v>953</v>
      </c>
      <c r="E323" s="23" t="s">
        <v>954</v>
      </c>
      <c r="F323" s="16" t="s">
        <v>376</v>
      </c>
      <c r="G323" s="15" t="s">
        <v>955</v>
      </c>
      <c r="H323" s="15" t="s">
        <v>619</v>
      </c>
      <c r="I323" s="17" t="s">
        <v>22</v>
      </c>
      <c r="J323" s="18" t="s">
        <v>41</v>
      </c>
      <c r="K323" s="269">
        <v>0</v>
      </c>
      <c r="L323" s="269">
        <v>0</v>
      </c>
      <c r="M323" s="269">
        <v>0</v>
      </c>
      <c r="N323" s="269">
        <v>0</v>
      </c>
      <c r="O323" s="269">
        <v>0</v>
      </c>
      <c r="P323" s="268">
        <f t="shared" si="4"/>
        <v>0</v>
      </c>
      <c r="Q323" s="268">
        <f>Table1[[#This Row],[MRC - Monthly Recurring Charge]]*60</f>
        <v>0</v>
      </c>
      <c r="R323" s="268">
        <f>Table1[[#This Row],[Total NRC]]+Table1[[#This Row],[Total MRC == '[60 months times  proposed MRC Charge (K)']]]</f>
        <v>0</v>
      </c>
      <c r="S323" s="91"/>
    </row>
    <row r="324" spans="1:19" ht="24">
      <c r="A324" s="60"/>
      <c r="B324" s="54"/>
      <c r="C324" s="11" t="s">
        <v>922</v>
      </c>
      <c r="D324" s="11" t="s">
        <v>956</v>
      </c>
      <c r="E324" s="26" t="s">
        <v>957</v>
      </c>
      <c r="F324" s="12" t="s">
        <v>376</v>
      </c>
      <c r="G324" s="11" t="s">
        <v>958</v>
      </c>
      <c r="H324" s="11" t="s">
        <v>624</v>
      </c>
      <c r="I324" s="13" t="s">
        <v>22</v>
      </c>
      <c r="J324" s="28" t="s">
        <v>959</v>
      </c>
      <c r="K324" s="267">
        <v>0</v>
      </c>
      <c r="L324" s="267">
        <v>0</v>
      </c>
      <c r="M324" s="267">
        <v>0</v>
      </c>
      <c r="N324" s="267">
        <v>0</v>
      </c>
      <c r="O324" s="267">
        <v>0</v>
      </c>
      <c r="P324" s="268">
        <f t="shared" si="4"/>
        <v>0</v>
      </c>
      <c r="Q324" s="268">
        <f>Table1[[#This Row],[MRC - Monthly Recurring Charge]]*60</f>
        <v>0</v>
      </c>
      <c r="R324" s="268">
        <f>Table1[[#This Row],[Total NRC]]+Table1[[#This Row],[Total MRC == '[60 months times  proposed MRC Charge (K)']]]</f>
        <v>0</v>
      </c>
      <c r="S324" s="92"/>
    </row>
    <row r="325" spans="1:19" ht="24">
      <c r="A325" s="69"/>
      <c r="B325" s="55"/>
      <c r="C325" s="15" t="s">
        <v>922</v>
      </c>
      <c r="D325" s="15" t="s">
        <v>960</v>
      </c>
      <c r="E325" s="23" t="s">
        <v>961</v>
      </c>
      <c r="F325" s="16" t="s">
        <v>376</v>
      </c>
      <c r="G325" s="15" t="s">
        <v>962</v>
      </c>
      <c r="H325" s="15" t="s">
        <v>260</v>
      </c>
      <c r="I325" s="17" t="s">
        <v>27</v>
      </c>
      <c r="J325" s="18" t="s">
        <v>41</v>
      </c>
      <c r="K325" s="270">
        <v>0</v>
      </c>
      <c r="L325" s="270">
        <v>0</v>
      </c>
      <c r="M325" s="270">
        <v>0</v>
      </c>
      <c r="N325" s="270">
        <v>0</v>
      </c>
      <c r="O325" s="269">
        <v>0</v>
      </c>
      <c r="P325" s="268">
        <f t="shared" si="4"/>
        <v>0</v>
      </c>
      <c r="Q325" s="268">
        <f>Table1[[#This Row],[MRC - Monthly Recurring Charge]]*60</f>
        <v>0</v>
      </c>
      <c r="R325" s="268">
        <f>Table1[[#This Row],[Total NRC]]+Table1[[#This Row],[Total MRC == '[60 months times  proposed MRC Charge (K)']]]</f>
        <v>0</v>
      </c>
      <c r="S325" s="93"/>
    </row>
    <row r="326" spans="1:19" ht="24">
      <c r="A326" s="66"/>
      <c r="B326" s="54"/>
      <c r="C326" s="11" t="s">
        <v>922</v>
      </c>
      <c r="D326" s="11" t="s">
        <v>963</v>
      </c>
      <c r="E326" s="19" t="s">
        <v>961</v>
      </c>
      <c r="F326" s="12" t="s">
        <v>376</v>
      </c>
      <c r="G326" s="11" t="s">
        <v>964</v>
      </c>
      <c r="H326" s="11" t="s">
        <v>586</v>
      </c>
      <c r="I326" s="13" t="s">
        <v>27</v>
      </c>
      <c r="J326" s="21" t="s">
        <v>41</v>
      </c>
      <c r="K326" s="267">
        <v>0</v>
      </c>
      <c r="L326" s="267">
        <v>0</v>
      </c>
      <c r="M326" s="267">
        <v>0</v>
      </c>
      <c r="N326" s="267">
        <v>0</v>
      </c>
      <c r="O326" s="267">
        <v>0</v>
      </c>
      <c r="P326" s="268">
        <f t="shared" si="4"/>
        <v>0</v>
      </c>
      <c r="Q326" s="268">
        <f>Table1[[#This Row],[MRC - Monthly Recurring Charge]]*60</f>
        <v>0</v>
      </c>
      <c r="R326" s="268">
        <f>Table1[[#This Row],[Total NRC]]+Table1[[#This Row],[Total MRC == '[60 months times  proposed MRC Charge (K)']]]</f>
        <v>0</v>
      </c>
      <c r="S326" s="90"/>
    </row>
    <row r="327" spans="1:19" ht="24">
      <c r="A327" s="61"/>
      <c r="B327" s="55"/>
      <c r="C327" s="15" t="s">
        <v>922</v>
      </c>
      <c r="D327" s="15" t="s">
        <v>965</v>
      </c>
      <c r="E327" s="15" t="s">
        <v>966</v>
      </c>
      <c r="F327" s="16" t="s">
        <v>376</v>
      </c>
      <c r="G327" s="15" t="s">
        <v>967</v>
      </c>
      <c r="H327" s="15" t="s">
        <v>87</v>
      </c>
      <c r="I327" s="17" t="s">
        <v>22</v>
      </c>
      <c r="J327" s="18" t="s">
        <v>41</v>
      </c>
      <c r="K327" s="269">
        <v>0</v>
      </c>
      <c r="L327" s="269">
        <v>0</v>
      </c>
      <c r="M327" s="269">
        <v>0</v>
      </c>
      <c r="N327" s="269">
        <v>0</v>
      </c>
      <c r="O327" s="269">
        <v>0</v>
      </c>
      <c r="P327" s="268">
        <f t="shared" si="4"/>
        <v>0</v>
      </c>
      <c r="Q327" s="268">
        <f>Table1[[#This Row],[MRC - Monthly Recurring Charge]]*60</f>
        <v>0</v>
      </c>
      <c r="R327" s="268">
        <f>Table1[[#This Row],[Total NRC]]+Table1[[#This Row],[Total MRC == '[60 months times  proposed MRC Charge (K)']]]</f>
        <v>0</v>
      </c>
      <c r="S327" s="93"/>
    </row>
    <row r="328" spans="1:19" ht="24">
      <c r="A328" s="58"/>
      <c r="B328" s="54"/>
      <c r="C328" s="11" t="s">
        <v>968</v>
      </c>
      <c r="D328" s="11" t="s">
        <v>969</v>
      </c>
      <c r="E328" s="19" t="s">
        <v>970</v>
      </c>
      <c r="F328" s="12">
        <v>96922</v>
      </c>
      <c r="G328" s="11" t="s">
        <v>971</v>
      </c>
      <c r="H328" s="22" t="s">
        <v>972</v>
      </c>
      <c r="I328" s="13" t="s">
        <v>27</v>
      </c>
      <c r="J328" s="21" t="s">
        <v>41</v>
      </c>
      <c r="K328" s="266">
        <v>0</v>
      </c>
      <c r="L328" s="266">
        <v>0</v>
      </c>
      <c r="M328" s="266">
        <v>0</v>
      </c>
      <c r="N328" s="266">
        <v>0</v>
      </c>
      <c r="O328" s="267">
        <v>0</v>
      </c>
      <c r="P328" s="268">
        <f t="shared" si="4"/>
        <v>0</v>
      </c>
      <c r="Q328" s="268">
        <f>Table1[[#This Row],[MRC - Monthly Recurring Charge]]*60</f>
        <v>0</v>
      </c>
      <c r="R328" s="268">
        <f>Table1[[#This Row],[Total NRC]]+Table1[[#This Row],[Total MRC == '[60 months times  proposed MRC Charge (K)']]]</f>
        <v>0</v>
      </c>
      <c r="S328" s="90"/>
    </row>
    <row r="329" spans="1:19" ht="24">
      <c r="A329" s="62"/>
      <c r="B329" s="55"/>
      <c r="C329" s="15" t="s">
        <v>968</v>
      </c>
      <c r="D329" s="15" t="s">
        <v>973</v>
      </c>
      <c r="E329" s="15" t="s">
        <v>974</v>
      </c>
      <c r="F329" s="16">
        <v>96919</v>
      </c>
      <c r="G329" s="15" t="s">
        <v>975</v>
      </c>
      <c r="H329" s="15" t="s">
        <v>972</v>
      </c>
      <c r="I329" s="17" t="s">
        <v>27</v>
      </c>
      <c r="J329" s="24" t="s">
        <v>634</v>
      </c>
      <c r="K329" s="269">
        <v>0</v>
      </c>
      <c r="L329" s="269">
        <v>0</v>
      </c>
      <c r="M329" s="269">
        <v>0</v>
      </c>
      <c r="N329" s="269">
        <v>0</v>
      </c>
      <c r="O329" s="269">
        <v>0</v>
      </c>
      <c r="P329" s="268">
        <f t="shared" si="4"/>
        <v>0</v>
      </c>
      <c r="Q329" s="268">
        <f>Table1[[#This Row],[MRC - Monthly Recurring Charge]]*60</f>
        <v>0</v>
      </c>
      <c r="R329" s="268">
        <f>Table1[[#This Row],[Total NRC]]+Table1[[#This Row],[Total MRC == '[60 months times  proposed MRC Charge (K)']]]</f>
        <v>0</v>
      </c>
      <c r="S329" s="91"/>
    </row>
    <row r="330" spans="1:19" ht="24">
      <c r="A330" s="60"/>
      <c r="B330" s="54"/>
      <c r="C330" s="11" t="s">
        <v>968</v>
      </c>
      <c r="D330" s="11" t="s">
        <v>976</v>
      </c>
      <c r="E330" s="19" t="s">
        <v>977</v>
      </c>
      <c r="F330" s="12">
        <v>96917</v>
      </c>
      <c r="G330" s="11" t="s">
        <v>978</v>
      </c>
      <c r="H330" s="22" t="s">
        <v>972</v>
      </c>
      <c r="I330" s="13" t="s">
        <v>27</v>
      </c>
      <c r="J330" s="21" t="s">
        <v>41</v>
      </c>
      <c r="K330" s="267">
        <v>0</v>
      </c>
      <c r="L330" s="267">
        <v>0</v>
      </c>
      <c r="M330" s="267">
        <v>0</v>
      </c>
      <c r="N330" s="267">
        <v>0</v>
      </c>
      <c r="O330" s="267">
        <v>0</v>
      </c>
      <c r="P330" s="268">
        <f t="shared" si="4"/>
        <v>0</v>
      </c>
      <c r="Q330" s="268">
        <f>Table1[[#This Row],[MRC - Monthly Recurring Charge]]*60</f>
        <v>0</v>
      </c>
      <c r="R330" s="268">
        <f>Table1[[#This Row],[Total NRC]]+Table1[[#This Row],[Total MRC == '[60 months times  proposed MRC Charge (K)']]]</f>
        <v>0</v>
      </c>
      <c r="S330" s="92"/>
    </row>
    <row r="331" spans="1:19" ht="24">
      <c r="A331" s="62"/>
      <c r="B331" s="55"/>
      <c r="C331" s="15" t="s">
        <v>968</v>
      </c>
      <c r="D331" s="15" t="s">
        <v>979</v>
      </c>
      <c r="E331" s="23" t="s">
        <v>980</v>
      </c>
      <c r="F331" s="16">
        <v>96914</v>
      </c>
      <c r="G331" s="15" t="s">
        <v>981</v>
      </c>
      <c r="H331" s="15" t="s">
        <v>972</v>
      </c>
      <c r="I331" s="17" t="s">
        <v>27</v>
      </c>
      <c r="J331" s="24" t="s">
        <v>634</v>
      </c>
      <c r="K331" s="270">
        <v>0</v>
      </c>
      <c r="L331" s="270">
        <v>0</v>
      </c>
      <c r="M331" s="270">
        <v>0</v>
      </c>
      <c r="N331" s="270">
        <v>0</v>
      </c>
      <c r="O331" s="269">
        <v>0</v>
      </c>
      <c r="P331" s="268">
        <f t="shared" ref="P331:P394" si="5">L331+M331+N331+O331</f>
        <v>0</v>
      </c>
      <c r="Q331" s="268">
        <f>Table1[[#This Row],[MRC - Monthly Recurring Charge]]*60</f>
        <v>0</v>
      </c>
      <c r="R331" s="268">
        <f>Table1[[#This Row],[Total NRC]]+Table1[[#This Row],[Total MRC == '[60 months times  proposed MRC Charge (K)']]]</f>
        <v>0</v>
      </c>
      <c r="S331" s="91"/>
    </row>
    <row r="332" spans="1:19" ht="24">
      <c r="A332" s="60"/>
      <c r="B332" s="54"/>
      <c r="C332" s="11" t="s">
        <v>968</v>
      </c>
      <c r="D332" s="11" t="s">
        <v>982</v>
      </c>
      <c r="E332" s="19" t="s">
        <v>983</v>
      </c>
      <c r="F332" s="12">
        <v>96918</v>
      </c>
      <c r="G332" s="11" t="s">
        <v>984</v>
      </c>
      <c r="H332" s="11" t="s">
        <v>972</v>
      </c>
      <c r="I332" s="13" t="s">
        <v>27</v>
      </c>
      <c r="J332" s="28" t="s">
        <v>634</v>
      </c>
      <c r="K332" s="267">
        <v>0</v>
      </c>
      <c r="L332" s="267">
        <v>0</v>
      </c>
      <c r="M332" s="267">
        <v>0</v>
      </c>
      <c r="N332" s="267">
        <v>0</v>
      </c>
      <c r="O332" s="267">
        <v>0</v>
      </c>
      <c r="P332" s="268">
        <f t="shared" si="5"/>
        <v>0</v>
      </c>
      <c r="Q332" s="268">
        <f>Table1[[#This Row],[MRC - Monthly Recurring Charge]]*60</f>
        <v>0</v>
      </c>
      <c r="R332" s="268">
        <f>Table1[[#This Row],[Total NRC]]+Table1[[#This Row],[Total MRC == '[60 months times  proposed MRC Charge (K)']]]</f>
        <v>0</v>
      </c>
      <c r="S332" s="92"/>
    </row>
    <row r="333" spans="1:19" ht="24">
      <c r="A333" s="62"/>
      <c r="B333" s="55"/>
      <c r="C333" s="15" t="s">
        <v>968</v>
      </c>
      <c r="D333" s="15" t="s">
        <v>985</v>
      </c>
      <c r="E333" s="23" t="s">
        <v>986</v>
      </c>
      <c r="F333" s="16">
        <v>96921</v>
      </c>
      <c r="G333" s="15" t="s">
        <v>987</v>
      </c>
      <c r="H333" s="15" t="s">
        <v>972</v>
      </c>
      <c r="I333" s="17" t="s">
        <v>27</v>
      </c>
      <c r="J333" s="24" t="s">
        <v>634</v>
      </c>
      <c r="K333" s="269">
        <v>0</v>
      </c>
      <c r="L333" s="269">
        <v>0</v>
      </c>
      <c r="M333" s="269">
        <v>0</v>
      </c>
      <c r="N333" s="269">
        <v>0</v>
      </c>
      <c r="O333" s="269">
        <v>0</v>
      </c>
      <c r="P333" s="268">
        <f t="shared" si="5"/>
        <v>0</v>
      </c>
      <c r="Q333" s="268">
        <f>Table1[[#This Row],[MRC - Monthly Recurring Charge]]*60</f>
        <v>0</v>
      </c>
      <c r="R333" s="268">
        <f>Table1[[#This Row],[Total NRC]]+Table1[[#This Row],[Total MRC == '[60 months times  proposed MRC Charge (K)']]]</f>
        <v>0</v>
      </c>
      <c r="S333" s="91"/>
    </row>
    <row r="334" spans="1:19" ht="24">
      <c r="A334" s="60"/>
      <c r="B334" s="54"/>
      <c r="C334" s="11" t="s">
        <v>968</v>
      </c>
      <c r="D334" s="11" t="s">
        <v>988</v>
      </c>
      <c r="E334" s="19" t="s">
        <v>989</v>
      </c>
      <c r="F334" s="12">
        <v>96909</v>
      </c>
      <c r="G334" s="11" t="s">
        <v>990</v>
      </c>
      <c r="H334" s="11" t="s">
        <v>972</v>
      </c>
      <c r="I334" s="13" t="s">
        <v>27</v>
      </c>
      <c r="J334" s="28" t="s">
        <v>634</v>
      </c>
      <c r="K334" s="266">
        <v>0</v>
      </c>
      <c r="L334" s="266">
        <v>0</v>
      </c>
      <c r="M334" s="266">
        <v>0</v>
      </c>
      <c r="N334" s="266">
        <v>0</v>
      </c>
      <c r="O334" s="267">
        <v>0</v>
      </c>
      <c r="P334" s="268">
        <f t="shared" si="5"/>
        <v>0</v>
      </c>
      <c r="Q334" s="268">
        <f>Table1[[#This Row],[MRC - Monthly Recurring Charge]]*60</f>
        <v>0</v>
      </c>
      <c r="R334" s="268">
        <f>Table1[[#This Row],[Total NRC]]+Table1[[#This Row],[Total MRC == '[60 months times  proposed MRC Charge (K)']]]</f>
        <v>0</v>
      </c>
      <c r="S334" s="92"/>
    </row>
    <row r="335" spans="1:19" ht="24">
      <c r="A335" s="62"/>
      <c r="B335" s="55"/>
      <c r="C335" s="15" t="s">
        <v>968</v>
      </c>
      <c r="D335" s="15" t="s">
        <v>991</v>
      </c>
      <c r="E335" s="23" t="s">
        <v>992</v>
      </c>
      <c r="F335" s="16">
        <v>96920</v>
      </c>
      <c r="G335" s="15" t="s">
        <v>993</v>
      </c>
      <c r="H335" s="15" t="s">
        <v>972</v>
      </c>
      <c r="I335" s="17" t="s">
        <v>27</v>
      </c>
      <c r="J335" s="24" t="s">
        <v>634</v>
      </c>
      <c r="K335" s="269">
        <v>0</v>
      </c>
      <c r="L335" s="269">
        <v>0</v>
      </c>
      <c r="M335" s="269">
        <v>0</v>
      </c>
      <c r="N335" s="269">
        <v>0</v>
      </c>
      <c r="O335" s="269">
        <v>0</v>
      </c>
      <c r="P335" s="268">
        <f t="shared" si="5"/>
        <v>0</v>
      </c>
      <c r="Q335" s="268">
        <f>Table1[[#This Row],[MRC - Monthly Recurring Charge]]*60</f>
        <v>0</v>
      </c>
      <c r="R335" s="268">
        <f>Table1[[#This Row],[Total NRC]]+Table1[[#This Row],[Total MRC == '[60 months times  proposed MRC Charge (K)']]]</f>
        <v>0</v>
      </c>
      <c r="S335" s="91"/>
    </row>
    <row r="336" spans="1:19" ht="24">
      <c r="A336" s="60"/>
      <c r="B336" s="54"/>
      <c r="C336" s="11" t="s">
        <v>968</v>
      </c>
      <c r="D336" s="11" t="s">
        <v>994</v>
      </c>
      <c r="E336" s="27" t="s">
        <v>995</v>
      </c>
      <c r="F336" s="12">
        <v>16044862</v>
      </c>
      <c r="G336" s="11" t="s">
        <v>996</v>
      </c>
      <c r="H336" s="11" t="s">
        <v>972</v>
      </c>
      <c r="I336" s="13" t="s">
        <v>22</v>
      </c>
      <c r="J336" s="28" t="s">
        <v>372</v>
      </c>
      <c r="K336" s="267">
        <v>0</v>
      </c>
      <c r="L336" s="267">
        <v>0</v>
      </c>
      <c r="M336" s="267">
        <v>0</v>
      </c>
      <c r="N336" s="267">
        <v>0</v>
      </c>
      <c r="O336" s="267">
        <v>0</v>
      </c>
      <c r="P336" s="268">
        <f t="shared" si="5"/>
        <v>0</v>
      </c>
      <c r="Q336" s="268">
        <f>Table1[[#This Row],[MRC - Monthly Recurring Charge]]*60</f>
        <v>0</v>
      </c>
      <c r="R336" s="268">
        <f>Table1[[#This Row],[Total NRC]]+Table1[[#This Row],[Total MRC == '[60 months times  proposed MRC Charge (K)']]]</f>
        <v>0</v>
      </c>
      <c r="S336" s="92"/>
    </row>
    <row r="337" spans="1:19" ht="24">
      <c r="A337" s="62"/>
      <c r="B337" s="55"/>
      <c r="C337" s="15" t="s">
        <v>968</v>
      </c>
      <c r="D337" s="15" t="s">
        <v>997</v>
      </c>
      <c r="E337" s="23" t="s">
        <v>998</v>
      </c>
      <c r="F337" s="16">
        <v>16037778</v>
      </c>
      <c r="G337" s="15" t="s">
        <v>999</v>
      </c>
      <c r="H337" s="15" t="s">
        <v>972</v>
      </c>
      <c r="I337" s="17" t="s">
        <v>27</v>
      </c>
      <c r="J337" s="24" t="s">
        <v>634</v>
      </c>
      <c r="K337" s="270">
        <v>0</v>
      </c>
      <c r="L337" s="270">
        <v>0</v>
      </c>
      <c r="M337" s="270">
        <v>0</v>
      </c>
      <c r="N337" s="270">
        <v>0</v>
      </c>
      <c r="O337" s="269">
        <v>0</v>
      </c>
      <c r="P337" s="268">
        <f t="shared" si="5"/>
        <v>0</v>
      </c>
      <c r="Q337" s="268">
        <f>Table1[[#This Row],[MRC - Monthly Recurring Charge]]*60</f>
        <v>0</v>
      </c>
      <c r="R337" s="268">
        <f>Table1[[#This Row],[Total NRC]]+Table1[[#This Row],[Total MRC == '[60 months times  proposed MRC Charge (K)']]]</f>
        <v>0</v>
      </c>
      <c r="S337" s="91"/>
    </row>
    <row r="338" spans="1:19" ht="24">
      <c r="A338" s="58"/>
      <c r="B338" s="54"/>
      <c r="C338" s="11" t="s">
        <v>968</v>
      </c>
      <c r="D338" s="11" t="s">
        <v>1000</v>
      </c>
      <c r="E338" s="19" t="s">
        <v>1001</v>
      </c>
      <c r="F338" s="12">
        <v>96961</v>
      </c>
      <c r="G338" s="11" t="s">
        <v>1002</v>
      </c>
      <c r="H338" s="22" t="s">
        <v>972</v>
      </c>
      <c r="I338" s="13" t="s">
        <v>27</v>
      </c>
      <c r="J338" s="21" t="s">
        <v>634</v>
      </c>
      <c r="K338" s="267">
        <v>0</v>
      </c>
      <c r="L338" s="267">
        <v>0</v>
      </c>
      <c r="M338" s="267">
        <v>0</v>
      </c>
      <c r="N338" s="267">
        <v>0</v>
      </c>
      <c r="O338" s="267">
        <v>0</v>
      </c>
      <c r="P338" s="268">
        <f t="shared" si="5"/>
        <v>0</v>
      </c>
      <c r="Q338" s="268">
        <f>Table1[[#This Row],[MRC - Monthly Recurring Charge]]*60</f>
        <v>0</v>
      </c>
      <c r="R338" s="268">
        <f>Table1[[#This Row],[Total NRC]]+Table1[[#This Row],[Total MRC == '[60 months times  proposed MRC Charge (K)']]]</f>
        <v>0</v>
      </c>
      <c r="S338" s="90"/>
    </row>
    <row r="339" spans="1:19" ht="24">
      <c r="A339" s="62"/>
      <c r="B339" s="55"/>
      <c r="C339" s="15" t="s">
        <v>968</v>
      </c>
      <c r="D339" s="15" t="s">
        <v>1003</v>
      </c>
      <c r="E339" s="23" t="s">
        <v>1004</v>
      </c>
      <c r="F339" s="16">
        <v>16037779</v>
      </c>
      <c r="G339" s="15" t="s">
        <v>1005</v>
      </c>
      <c r="H339" s="15" t="s">
        <v>972</v>
      </c>
      <c r="I339" s="17" t="s">
        <v>27</v>
      </c>
      <c r="J339" s="24" t="s">
        <v>634</v>
      </c>
      <c r="K339" s="269">
        <v>0</v>
      </c>
      <c r="L339" s="269">
        <v>0</v>
      </c>
      <c r="M339" s="269">
        <v>0</v>
      </c>
      <c r="N339" s="269">
        <v>0</v>
      </c>
      <c r="O339" s="269">
        <v>0</v>
      </c>
      <c r="P339" s="268">
        <f t="shared" si="5"/>
        <v>0</v>
      </c>
      <c r="Q339" s="268">
        <f>Table1[[#This Row],[MRC - Monthly Recurring Charge]]*60</f>
        <v>0</v>
      </c>
      <c r="R339" s="268">
        <f>Table1[[#This Row],[Total NRC]]+Table1[[#This Row],[Total MRC == '[60 months times  proposed MRC Charge (K)']]]</f>
        <v>0</v>
      </c>
      <c r="S339" s="91"/>
    </row>
    <row r="340" spans="1:19" ht="24">
      <c r="A340" s="58"/>
      <c r="B340" s="54"/>
      <c r="C340" s="11" t="s">
        <v>1006</v>
      </c>
      <c r="D340" s="11" t="s">
        <v>1007</v>
      </c>
      <c r="E340" s="19" t="s">
        <v>1008</v>
      </c>
      <c r="F340" s="12">
        <v>17002071</v>
      </c>
      <c r="G340" s="11" t="s">
        <v>1009</v>
      </c>
      <c r="H340" s="11" t="s">
        <v>1010</v>
      </c>
      <c r="I340" s="13" t="s">
        <v>27</v>
      </c>
      <c r="J340" s="21" t="s">
        <v>41</v>
      </c>
      <c r="K340" s="266">
        <v>0</v>
      </c>
      <c r="L340" s="266">
        <v>0</v>
      </c>
      <c r="M340" s="266">
        <v>0</v>
      </c>
      <c r="N340" s="266">
        <v>0</v>
      </c>
      <c r="O340" s="267">
        <v>0</v>
      </c>
      <c r="P340" s="268">
        <f t="shared" si="5"/>
        <v>0</v>
      </c>
      <c r="Q340" s="268">
        <f>Table1[[#This Row],[MRC - Monthly Recurring Charge]]*60</f>
        <v>0</v>
      </c>
      <c r="R340" s="268">
        <f>Table1[[#This Row],[Total NRC]]+Table1[[#This Row],[Total MRC == '[60 months times  proposed MRC Charge (K)']]]</f>
        <v>0</v>
      </c>
      <c r="S340" s="90"/>
    </row>
    <row r="341" spans="1:19" ht="24">
      <c r="A341" s="63"/>
      <c r="B341" s="55"/>
      <c r="C341" s="15" t="s">
        <v>1006</v>
      </c>
      <c r="D341" s="15" t="s">
        <v>1011</v>
      </c>
      <c r="E341" s="23" t="s">
        <v>1012</v>
      </c>
      <c r="F341" s="16">
        <v>96408</v>
      </c>
      <c r="G341" s="15" t="s">
        <v>1013</v>
      </c>
      <c r="H341" s="15" t="s">
        <v>1010</v>
      </c>
      <c r="I341" s="17" t="s">
        <v>22</v>
      </c>
      <c r="J341" s="18" t="s">
        <v>41</v>
      </c>
      <c r="K341" s="269">
        <v>0</v>
      </c>
      <c r="L341" s="269">
        <v>0</v>
      </c>
      <c r="M341" s="269">
        <v>0</v>
      </c>
      <c r="N341" s="269">
        <v>0</v>
      </c>
      <c r="O341" s="269">
        <v>0</v>
      </c>
      <c r="P341" s="268">
        <f t="shared" si="5"/>
        <v>0</v>
      </c>
      <c r="Q341" s="268">
        <f>Table1[[#This Row],[MRC - Monthly Recurring Charge]]*60</f>
        <v>0</v>
      </c>
      <c r="R341" s="268">
        <f>Table1[[#This Row],[Total NRC]]+Table1[[#This Row],[Total MRC == '[60 months times  proposed MRC Charge (K)']]]</f>
        <v>0</v>
      </c>
      <c r="S341" s="93"/>
    </row>
    <row r="342" spans="1:19" ht="24">
      <c r="A342" s="64"/>
      <c r="B342" s="54"/>
      <c r="C342" s="11" t="s">
        <v>1006</v>
      </c>
      <c r="D342" s="11" t="s">
        <v>1014</v>
      </c>
      <c r="E342" s="19" t="s">
        <v>1015</v>
      </c>
      <c r="F342" s="12">
        <v>16026946</v>
      </c>
      <c r="G342" s="11" t="s">
        <v>1016</v>
      </c>
      <c r="H342" s="11" t="s">
        <v>1010</v>
      </c>
      <c r="I342" s="13" t="s">
        <v>22</v>
      </c>
      <c r="J342" s="21" t="s">
        <v>41</v>
      </c>
      <c r="K342" s="267">
        <v>0</v>
      </c>
      <c r="L342" s="267">
        <v>0</v>
      </c>
      <c r="M342" s="267">
        <v>0</v>
      </c>
      <c r="N342" s="267">
        <v>0</v>
      </c>
      <c r="O342" s="267">
        <v>0</v>
      </c>
      <c r="P342" s="268">
        <f t="shared" si="5"/>
        <v>0</v>
      </c>
      <c r="Q342" s="268">
        <f>Table1[[#This Row],[MRC - Monthly Recurring Charge]]*60</f>
        <v>0</v>
      </c>
      <c r="R342" s="268">
        <f>Table1[[#This Row],[Total NRC]]+Table1[[#This Row],[Total MRC == '[60 months times  proposed MRC Charge (K)']]]</f>
        <v>0</v>
      </c>
      <c r="S342" s="92"/>
    </row>
    <row r="343" spans="1:19" ht="24">
      <c r="A343" s="59"/>
      <c r="B343" s="55"/>
      <c r="C343" s="15" t="s">
        <v>1006</v>
      </c>
      <c r="D343" s="15" t="s">
        <v>1017</v>
      </c>
      <c r="E343" s="23" t="s">
        <v>1018</v>
      </c>
      <c r="F343" s="16">
        <v>16030217</v>
      </c>
      <c r="G343" s="15" t="s">
        <v>1019</v>
      </c>
      <c r="H343" s="15" t="s">
        <v>1010</v>
      </c>
      <c r="I343" s="17" t="s">
        <v>22</v>
      </c>
      <c r="J343" s="18" t="s">
        <v>41</v>
      </c>
      <c r="K343" s="270">
        <v>0</v>
      </c>
      <c r="L343" s="270">
        <v>0</v>
      </c>
      <c r="M343" s="270">
        <v>0</v>
      </c>
      <c r="N343" s="270">
        <v>0</v>
      </c>
      <c r="O343" s="269">
        <v>0</v>
      </c>
      <c r="P343" s="268">
        <f t="shared" si="5"/>
        <v>0</v>
      </c>
      <c r="Q343" s="268">
        <f>Table1[[#This Row],[MRC - Monthly Recurring Charge]]*60</f>
        <v>0</v>
      </c>
      <c r="R343" s="268">
        <f>Table1[[#This Row],[Total NRC]]+Table1[[#This Row],[Total MRC == '[60 months times  proposed MRC Charge (K)']]]</f>
        <v>0</v>
      </c>
      <c r="S343" s="91"/>
    </row>
    <row r="344" spans="1:19" ht="24">
      <c r="A344" s="70"/>
      <c r="B344" s="54"/>
      <c r="C344" s="11" t="s">
        <v>1006</v>
      </c>
      <c r="D344" s="11" t="s">
        <v>1020</v>
      </c>
      <c r="E344" s="19" t="s">
        <v>1021</v>
      </c>
      <c r="F344" s="12">
        <v>203101</v>
      </c>
      <c r="G344" s="11" t="s">
        <v>1022</v>
      </c>
      <c r="H344" s="11" t="s">
        <v>1010</v>
      </c>
      <c r="I344" s="13" t="s">
        <v>22</v>
      </c>
      <c r="J344" s="21" t="s">
        <v>41</v>
      </c>
      <c r="K344" s="267">
        <v>0</v>
      </c>
      <c r="L344" s="267">
        <v>0</v>
      </c>
      <c r="M344" s="267">
        <v>0</v>
      </c>
      <c r="N344" s="267">
        <v>0</v>
      </c>
      <c r="O344" s="267">
        <v>0</v>
      </c>
      <c r="P344" s="268">
        <f t="shared" si="5"/>
        <v>0</v>
      </c>
      <c r="Q344" s="268">
        <f>Table1[[#This Row],[MRC - Monthly Recurring Charge]]*60</f>
        <v>0</v>
      </c>
      <c r="R344" s="268">
        <f>Table1[[#This Row],[Total NRC]]+Table1[[#This Row],[Total MRC == '[60 months times  proposed MRC Charge (K)']]]</f>
        <v>0</v>
      </c>
      <c r="S344" s="90"/>
    </row>
    <row r="345" spans="1:19" ht="24">
      <c r="A345" s="59"/>
      <c r="B345" s="55"/>
      <c r="C345" s="15" t="s">
        <v>1006</v>
      </c>
      <c r="D345" s="15" t="s">
        <v>1023</v>
      </c>
      <c r="E345" s="23" t="s">
        <v>1024</v>
      </c>
      <c r="F345" s="16">
        <v>16046998</v>
      </c>
      <c r="G345" s="15" t="s">
        <v>1025</v>
      </c>
      <c r="H345" s="15" t="s">
        <v>1010</v>
      </c>
      <c r="I345" s="17" t="s">
        <v>22</v>
      </c>
      <c r="J345" s="18" t="s">
        <v>41</v>
      </c>
      <c r="K345" s="269">
        <v>0</v>
      </c>
      <c r="L345" s="269">
        <v>0</v>
      </c>
      <c r="M345" s="269">
        <v>0</v>
      </c>
      <c r="N345" s="269">
        <v>0</v>
      </c>
      <c r="O345" s="269">
        <v>0</v>
      </c>
      <c r="P345" s="268">
        <f t="shared" si="5"/>
        <v>0</v>
      </c>
      <c r="Q345" s="268">
        <f>Table1[[#This Row],[MRC - Monthly Recurring Charge]]*60</f>
        <v>0</v>
      </c>
      <c r="R345" s="268">
        <f>Table1[[#This Row],[Total NRC]]+Table1[[#This Row],[Total MRC == '[60 months times  proposed MRC Charge (K)']]]</f>
        <v>0</v>
      </c>
      <c r="S345" s="91"/>
    </row>
    <row r="346" spans="1:19" ht="24">
      <c r="A346" s="64"/>
      <c r="B346" s="54"/>
      <c r="C346" s="11" t="s">
        <v>1006</v>
      </c>
      <c r="D346" s="11" t="s">
        <v>1026</v>
      </c>
      <c r="E346" s="19" t="s">
        <v>1027</v>
      </c>
      <c r="F346" s="12">
        <v>17002073</v>
      </c>
      <c r="G346" s="11" t="s">
        <v>1028</v>
      </c>
      <c r="H346" s="11" t="s">
        <v>1010</v>
      </c>
      <c r="I346" s="13" t="s">
        <v>22</v>
      </c>
      <c r="J346" s="21" t="s">
        <v>41</v>
      </c>
      <c r="K346" s="266">
        <v>0</v>
      </c>
      <c r="L346" s="266">
        <v>0</v>
      </c>
      <c r="M346" s="266">
        <v>0</v>
      </c>
      <c r="N346" s="266">
        <v>0</v>
      </c>
      <c r="O346" s="267">
        <v>0</v>
      </c>
      <c r="P346" s="268">
        <f t="shared" si="5"/>
        <v>0</v>
      </c>
      <c r="Q346" s="268">
        <f>Table1[[#This Row],[MRC - Monthly Recurring Charge]]*60</f>
        <v>0</v>
      </c>
      <c r="R346" s="268">
        <f>Table1[[#This Row],[Total NRC]]+Table1[[#This Row],[Total MRC == '[60 months times  proposed MRC Charge (K)']]]</f>
        <v>0</v>
      </c>
      <c r="S346" s="92"/>
    </row>
    <row r="347" spans="1:19" ht="24">
      <c r="A347" s="59"/>
      <c r="B347" s="55"/>
      <c r="C347" s="15" t="s">
        <v>1006</v>
      </c>
      <c r="D347" s="15" t="s">
        <v>1029</v>
      </c>
      <c r="E347" s="23" t="s">
        <v>1030</v>
      </c>
      <c r="F347" s="16">
        <v>211264</v>
      </c>
      <c r="G347" s="15" t="s">
        <v>1031</v>
      </c>
      <c r="H347" s="15" t="s">
        <v>1010</v>
      </c>
      <c r="I347" s="17" t="s">
        <v>22</v>
      </c>
      <c r="J347" s="18" t="s">
        <v>41</v>
      </c>
      <c r="K347" s="269">
        <v>0</v>
      </c>
      <c r="L347" s="269">
        <v>0</v>
      </c>
      <c r="M347" s="269">
        <v>0</v>
      </c>
      <c r="N347" s="269">
        <v>0</v>
      </c>
      <c r="O347" s="269">
        <v>0</v>
      </c>
      <c r="P347" s="268">
        <f t="shared" si="5"/>
        <v>0</v>
      </c>
      <c r="Q347" s="268">
        <f>Table1[[#This Row],[MRC - Monthly Recurring Charge]]*60</f>
        <v>0</v>
      </c>
      <c r="R347" s="268">
        <f>Table1[[#This Row],[Total NRC]]+Table1[[#This Row],[Total MRC == '[60 months times  proposed MRC Charge (K)']]]</f>
        <v>0</v>
      </c>
      <c r="S347" s="91"/>
    </row>
    <row r="348" spans="1:19" ht="24">
      <c r="A348" s="60"/>
      <c r="B348" s="54"/>
      <c r="C348" s="11" t="s">
        <v>1006</v>
      </c>
      <c r="D348" s="11" t="s">
        <v>1032</v>
      </c>
      <c r="E348" s="19" t="s">
        <v>1033</v>
      </c>
      <c r="F348" s="12">
        <v>96397</v>
      </c>
      <c r="G348" s="11" t="s">
        <v>1034</v>
      </c>
      <c r="H348" s="11" t="s">
        <v>1010</v>
      </c>
      <c r="I348" s="13" t="s">
        <v>22</v>
      </c>
      <c r="J348" s="21" t="s">
        <v>41</v>
      </c>
      <c r="K348" s="267">
        <v>0</v>
      </c>
      <c r="L348" s="267">
        <v>0</v>
      </c>
      <c r="M348" s="267">
        <v>0</v>
      </c>
      <c r="N348" s="267">
        <v>0</v>
      </c>
      <c r="O348" s="267">
        <v>0</v>
      </c>
      <c r="P348" s="268">
        <f t="shared" si="5"/>
        <v>0</v>
      </c>
      <c r="Q348" s="268">
        <f>Table1[[#This Row],[MRC - Monthly Recurring Charge]]*60</f>
        <v>0</v>
      </c>
      <c r="R348" s="268">
        <f>Table1[[#This Row],[Total NRC]]+Table1[[#This Row],[Total MRC == '[60 months times  proposed MRC Charge (K)']]]</f>
        <v>0</v>
      </c>
      <c r="S348" s="92"/>
    </row>
    <row r="349" spans="1:19" ht="24">
      <c r="A349" s="69"/>
      <c r="B349" s="55"/>
      <c r="C349" s="15" t="s">
        <v>1006</v>
      </c>
      <c r="D349" s="15" t="s">
        <v>1035</v>
      </c>
      <c r="E349" s="23" t="s">
        <v>1036</v>
      </c>
      <c r="F349" s="16">
        <v>211263</v>
      </c>
      <c r="G349" s="15" t="s">
        <v>1037</v>
      </c>
      <c r="H349" s="15" t="s">
        <v>1010</v>
      </c>
      <c r="I349" s="17" t="s">
        <v>27</v>
      </c>
      <c r="J349" s="18" t="s">
        <v>41</v>
      </c>
      <c r="K349" s="270">
        <v>0</v>
      </c>
      <c r="L349" s="270">
        <v>0</v>
      </c>
      <c r="M349" s="270">
        <v>0</v>
      </c>
      <c r="N349" s="270">
        <v>0</v>
      </c>
      <c r="O349" s="269">
        <v>0</v>
      </c>
      <c r="P349" s="268">
        <f t="shared" si="5"/>
        <v>0</v>
      </c>
      <c r="Q349" s="268">
        <f>Table1[[#This Row],[MRC - Monthly Recurring Charge]]*60</f>
        <v>0</v>
      </c>
      <c r="R349" s="268">
        <f>Table1[[#This Row],[Total NRC]]+Table1[[#This Row],[Total MRC == '[60 months times  proposed MRC Charge (K)']]]</f>
        <v>0</v>
      </c>
      <c r="S349" s="93"/>
    </row>
    <row r="350" spans="1:19" ht="24">
      <c r="A350" s="66"/>
      <c r="B350" s="54"/>
      <c r="C350" s="11" t="s">
        <v>1006</v>
      </c>
      <c r="D350" s="11" t="s">
        <v>1038</v>
      </c>
      <c r="E350" s="19" t="s">
        <v>1039</v>
      </c>
      <c r="F350" s="12">
        <v>96409</v>
      </c>
      <c r="G350" s="11" t="s">
        <v>1040</v>
      </c>
      <c r="H350" s="11" t="s">
        <v>1010</v>
      </c>
      <c r="I350" s="13" t="s">
        <v>27</v>
      </c>
      <c r="J350" s="21" t="s">
        <v>41</v>
      </c>
      <c r="K350" s="267">
        <v>0</v>
      </c>
      <c r="L350" s="267">
        <v>0</v>
      </c>
      <c r="M350" s="267">
        <v>0</v>
      </c>
      <c r="N350" s="267">
        <v>0</v>
      </c>
      <c r="O350" s="267">
        <v>0</v>
      </c>
      <c r="P350" s="268">
        <f t="shared" si="5"/>
        <v>0</v>
      </c>
      <c r="Q350" s="268">
        <f>Table1[[#This Row],[MRC - Monthly Recurring Charge]]*60</f>
        <v>0</v>
      </c>
      <c r="R350" s="268">
        <f>Table1[[#This Row],[Total NRC]]+Table1[[#This Row],[Total MRC == '[60 months times  proposed MRC Charge (K)']]]</f>
        <v>0</v>
      </c>
      <c r="S350" s="90"/>
    </row>
    <row r="351" spans="1:19" ht="24">
      <c r="A351" s="59"/>
      <c r="B351" s="55"/>
      <c r="C351" s="15" t="s">
        <v>1006</v>
      </c>
      <c r="D351" s="15" t="s">
        <v>1041</v>
      </c>
      <c r="E351" s="15" t="s">
        <v>1042</v>
      </c>
      <c r="F351" s="16">
        <v>17002074</v>
      </c>
      <c r="G351" s="15" t="s">
        <v>1043</v>
      </c>
      <c r="H351" s="15" t="s">
        <v>1010</v>
      </c>
      <c r="I351" s="17" t="s">
        <v>22</v>
      </c>
      <c r="J351" s="18" t="s">
        <v>345</v>
      </c>
      <c r="K351" s="269">
        <v>0</v>
      </c>
      <c r="L351" s="269">
        <v>0</v>
      </c>
      <c r="M351" s="269">
        <v>0</v>
      </c>
      <c r="N351" s="269">
        <v>0</v>
      </c>
      <c r="O351" s="269">
        <v>0</v>
      </c>
      <c r="P351" s="268">
        <f t="shared" si="5"/>
        <v>0</v>
      </c>
      <c r="Q351" s="268">
        <f>Table1[[#This Row],[MRC - Monthly Recurring Charge]]*60</f>
        <v>0</v>
      </c>
      <c r="R351" s="268">
        <f>Table1[[#This Row],[Total NRC]]+Table1[[#This Row],[Total MRC == '[60 months times  proposed MRC Charge (K)']]]</f>
        <v>0</v>
      </c>
      <c r="S351" s="91"/>
    </row>
    <row r="352" spans="1:19" ht="24">
      <c r="A352" s="58"/>
      <c r="B352" s="54"/>
      <c r="C352" s="11" t="s">
        <v>1006</v>
      </c>
      <c r="D352" s="11" t="s">
        <v>1044</v>
      </c>
      <c r="E352" s="19" t="s">
        <v>1045</v>
      </c>
      <c r="F352" s="12">
        <v>203103</v>
      </c>
      <c r="G352" s="11" t="s">
        <v>1046</v>
      </c>
      <c r="H352" s="11" t="s">
        <v>1010</v>
      </c>
      <c r="I352" s="13" t="s">
        <v>22</v>
      </c>
      <c r="J352" s="21" t="s">
        <v>41</v>
      </c>
      <c r="K352" s="266">
        <v>0</v>
      </c>
      <c r="L352" s="266">
        <v>0</v>
      </c>
      <c r="M352" s="266">
        <v>0</v>
      </c>
      <c r="N352" s="266">
        <v>0</v>
      </c>
      <c r="O352" s="267">
        <v>0</v>
      </c>
      <c r="P352" s="268">
        <f t="shared" si="5"/>
        <v>0</v>
      </c>
      <c r="Q352" s="268">
        <f>Table1[[#This Row],[MRC - Monthly Recurring Charge]]*60</f>
        <v>0</v>
      </c>
      <c r="R352" s="268">
        <f>Table1[[#This Row],[Total NRC]]+Table1[[#This Row],[Total MRC == '[60 months times  proposed MRC Charge (K)']]]</f>
        <v>0</v>
      </c>
      <c r="S352" s="90"/>
    </row>
    <row r="353" spans="1:19" ht="24">
      <c r="A353" s="63"/>
      <c r="B353" s="55"/>
      <c r="C353" s="15" t="s">
        <v>1006</v>
      </c>
      <c r="D353" s="15" t="s">
        <v>1047</v>
      </c>
      <c r="E353" s="23" t="s">
        <v>1048</v>
      </c>
      <c r="F353" s="16">
        <v>16053003</v>
      </c>
      <c r="G353" s="15" t="s">
        <v>1049</v>
      </c>
      <c r="H353" s="15" t="s">
        <v>1010</v>
      </c>
      <c r="I353" s="17" t="s">
        <v>27</v>
      </c>
      <c r="J353" s="18" t="s">
        <v>41</v>
      </c>
      <c r="K353" s="269">
        <v>0</v>
      </c>
      <c r="L353" s="269">
        <v>0</v>
      </c>
      <c r="M353" s="269">
        <v>0</v>
      </c>
      <c r="N353" s="269">
        <v>0</v>
      </c>
      <c r="O353" s="269">
        <v>0</v>
      </c>
      <c r="P353" s="268">
        <f t="shared" si="5"/>
        <v>0</v>
      </c>
      <c r="Q353" s="268">
        <f>Table1[[#This Row],[MRC - Monthly Recurring Charge]]*60</f>
        <v>0</v>
      </c>
      <c r="R353" s="268">
        <f>Table1[[#This Row],[Total NRC]]+Table1[[#This Row],[Total MRC == '[60 months times  proposed MRC Charge (K)']]]</f>
        <v>0</v>
      </c>
      <c r="S353" s="93"/>
    </row>
    <row r="354" spans="1:19" ht="24">
      <c r="A354" s="60"/>
      <c r="B354" s="54"/>
      <c r="C354" s="11" t="s">
        <v>1006</v>
      </c>
      <c r="D354" s="11" t="s">
        <v>1050</v>
      </c>
      <c r="E354" s="19" t="s">
        <v>1048</v>
      </c>
      <c r="F354" s="12">
        <v>16053003</v>
      </c>
      <c r="G354" s="11" t="s">
        <v>1049</v>
      </c>
      <c r="H354" s="22" t="s">
        <v>1051</v>
      </c>
      <c r="I354" s="13" t="s">
        <v>22</v>
      </c>
      <c r="J354" s="21" t="s">
        <v>41</v>
      </c>
      <c r="K354" s="267">
        <v>0</v>
      </c>
      <c r="L354" s="267">
        <v>0</v>
      </c>
      <c r="M354" s="267">
        <v>0</v>
      </c>
      <c r="N354" s="267">
        <v>0</v>
      </c>
      <c r="O354" s="267">
        <v>0</v>
      </c>
      <c r="P354" s="268">
        <f t="shared" si="5"/>
        <v>0</v>
      </c>
      <c r="Q354" s="268">
        <f>Table1[[#This Row],[MRC - Monthly Recurring Charge]]*60</f>
        <v>0</v>
      </c>
      <c r="R354" s="268">
        <f>Table1[[#This Row],[Total NRC]]+Table1[[#This Row],[Total MRC == '[60 months times  proposed MRC Charge (K)']]]</f>
        <v>0</v>
      </c>
      <c r="S354" s="92"/>
    </row>
    <row r="355" spans="1:19" ht="24">
      <c r="A355" s="59"/>
      <c r="B355" s="55"/>
      <c r="C355" s="15" t="s">
        <v>1006</v>
      </c>
      <c r="D355" s="15" t="s">
        <v>1052</v>
      </c>
      <c r="E355" s="23" t="s">
        <v>1053</v>
      </c>
      <c r="F355" s="16">
        <v>16050873</v>
      </c>
      <c r="G355" s="15" t="s">
        <v>1054</v>
      </c>
      <c r="H355" s="15" t="s">
        <v>1010</v>
      </c>
      <c r="I355" s="17" t="s">
        <v>22</v>
      </c>
      <c r="J355" s="18" t="s">
        <v>41</v>
      </c>
      <c r="K355" s="270">
        <v>0</v>
      </c>
      <c r="L355" s="270">
        <v>0</v>
      </c>
      <c r="M355" s="270">
        <v>0</v>
      </c>
      <c r="N355" s="270">
        <v>0</v>
      </c>
      <c r="O355" s="269">
        <v>0</v>
      </c>
      <c r="P355" s="268">
        <f t="shared" si="5"/>
        <v>0</v>
      </c>
      <c r="Q355" s="268">
        <f>Table1[[#This Row],[MRC - Monthly Recurring Charge]]*60</f>
        <v>0</v>
      </c>
      <c r="R355" s="268">
        <f>Table1[[#This Row],[Total NRC]]+Table1[[#This Row],[Total MRC == '[60 months times  proposed MRC Charge (K)']]]</f>
        <v>0</v>
      </c>
      <c r="S355" s="91"/>
    </row>
    <row r="356" spans="1:19" ht="24">
      <c r="A356" s="71"/>
      <c r="B356" s="54"/>
      <c r="C356" s="11" t="s">
        <v>1006</v>
      </c>
      <c r="D356" s="11" t="s">
        <v>1055</v>
      </c>
      <c r="E356" s="19" t="s">
        <v>1053</v>
      </c>
      <c r="F356" s="12">
        <v>16050873</v>
      </c>
      <c r="G356" s="11" t="s">
        <v>1054</v>
      </c>
      <c r="H356" s="22" t="s">
        <v>1051</v>
      </c>
      <c r="I356" s="13" t="s">
        <v>22</v>
      </c>
      <c r="J356" s="21" t="s">
        <v>41</v>
      </c>
      <c r="K356" s="267">
        <v>0</v>
      </c>
      <c r="L356" s="267">
        <v>0</v>
      </c>
      <c r="M356" s="267">
        <v>0</v>
      </c>
      <c r="N356" s="267">
        <v>0</v>
      </c>
      <c r="O356" s="267">
        <v>0</v>
      </c>
      <c r="P356" s="268">
        <f t="shared" si="5"/>
        <v>0</v>
      </c>
      <c r="Q356" s="268">
        <f>Table1[[#This Row],[MRC - Monthly Recurring Charge]]*60</f>
        <v>0</v>
      </c>
      <c r="R356" s="268">
        <f>Table1[[#This Row],[Total NRC]]+Table1[[#This Row],[Total MRC == '[60 months times  proposed MRC Charge (K)']]]</f>
        <v>0</v>
      </c>
      <c r="S356" s="90"/>
    </row>
    <row r="357" spans="1:19" ht="24">
      <c r="A357" s="62"/>
      <c r="B357" s="55"/>
      <c r="C357" s="15" t="s">
        <v>1006</v>
      </c>
      <c r="D357" s="15" t="s">
        <v>1056</v>
      </c>
      <c r="E357" s="23" t="s">
        <v>1057</v>
      </c>
      <c r="F357" s="16">
        <v>96399</v>
      </c>
      <c r="G357" s="15" t="s">
        <v>1058</v>
      </c>
      <c r="H357" s="15" t="s">
        <v>1010</v>
      </c>
      <c r="I357" s="17" t="s">
        <v>22</v>
      </c>
      <c r="J357" s="18" t="s">
        <v>41</v>
      </c>
      <c r="K357" s="269">
        <v>0</v>
      </c>
      <c r="L357" s="269">
        <v>0</v>
      </c>
      <c r="M357" s="269">
        <v>0</v>
      </c>
      <c r="N357" s="269">
        <v>0</v>
      </c>
      <c r="O357" s="269">
        <v>0</v>
      </c>
      <c r="P357" s="268">
        <f t="shared" si="5"/>
        <v>0</v>
      </c>
      <c r="Q357" s="268">
        <f>Table1[[#This Row],[MRC - Monthly Recurring Charge]]*60</f>
        <v>0</v>
      </c>
      <c r="R357" s="268">
        <f>Table1[[#This Row],[Total NRC]]+Table1[[#This Row],[Total MRC == '[60 months times  proposed MRC Charge (K)']]]</f>
        <v>0</v>
      </c>
      <c r="S357" s="91"/>
    </row>
    <row r="358" spans="1:19" ht="24">
      <c r="A358" s="64"/>
      <c r="B358" s="56"/>
      <c r="C358" s="11" t="s">
        <v>1006</v>
      </c>
      <c r="D358" s="11" t="s">
        <v>1059</v>
      </c>
      <c r="E358" s="19" t="s">
        <v>1060</v>
      </c>
      <c r="F358" s="12">
        <v>16041524</v>
      </c>
      <c r="G358" s="11" t="s">
        <v>1061</v>
      </c>
      <c r="H358" s="11" t="s">
        <v>1010</v>
      </c>
      <c r="I358" s="13" t="s">
        <v>22</v>
      </c>
      <c r="J358" s="21" t="s">
        <v>41</v>
      </c>
      <c r="K358" s="266">
        <v>0</v>
      </c>
      <c r="L358" s="266">
        <v>0</v>
      </c>
      <c r="M358" s="266">
        <v>0</v>
      </c>
      <c r="N358" s="266">
        <v>0</v>
      </c>
      <c r="O358" s="267">
        <v>0</v>
      </c>
      <c r="P358" s="268">
        <f t="shared" si="5"/>
        <v>0</v>
      </c>
      <c r="Q358" s="268">
        <f>Table1[[#This Row],[MRC - Monthly Recurring Charge]]*60</f>
        <v>0</v>
      </c>
      <c r="R358" s="268">
        <f>Table1[[#This Row],[Total NRC]]+Table1[[#This Row],[Total MRC == '[60 months times  proposed MRC Charge (K)']]]</f>
        <v>0</v>
      </c>
      <c r="S358" s="92"/>
    </row>
    <row r="359" spans="1:19" ht="24">
      <c r="A359" s="61"/>
      <c r="B359" s="55"/>
      <c r="C359" s="15" t="s">
        <v>1006</v>
      </c>
      <c r="D359" s="15" t="s">
        <v>1062</v>
      </c>
      <c r="E359" s="23" t="s">
        <v>1063</v>
      </c>
      <c r="F359" s="16">
        <v>96449</v>
      </c>
      <c r="G359" s="15" t="s">
        <v>1064</v>
      </c>
      <c r="H359" s="15" t="s">
        <v>1010</v>
      </c>
      <c r="I359" s="17" t="s">
        <v>22</v>
      </c>
      <c r="J359" s="18" t="s">
        <v>41</v>
      </c>
      <c r="K359" s="269">
        <v>0</v>
      </c>
      <c r="L359" s="269">
        <v>0</v>
      </c>
      <c r="M359" s="269">
        <v>0</v>
      </c>
      <c r="N359" s="269">
        <v>0</v>
      </c>
      <c r="O359" s="269">
        <v>0</v>
      </c>
      <c r="P359" s="268">
        <f t="shared" si="5"/>
        <v>0</v>
      </c>
      <c r="Q359" s="268">
        <f>Table1[[#This Row],[MRC - Monthly Recurring Charge]]*60</f>
        <v>0</v>
      </c>
      <c r="R359" s="268">
        <f>Table1[[#This Row],[Total NRC]]+Table1[[#This Row],[Total MRC == '[60 months times  proposed MRC Charge (K)']]]</f>
        <v>0</v>
      </c>
      <c r="S359" s="93"/>
    </row>
    <row r="360" spans="1:19" ht="24">
      <c r="A360" s="58"/>
      <c r="B360" s="54"/>
      <c r="C360" s="11" t="s">
        <v>1006</v>
      </c>
      <c r="D360" s="11" t="s">
        <v>1065</v>
      </c>
      <c r="E360" s="19" t="s">
        <v>1066</v>
      </c>
      <c r="F360" s="12">
        <v>96401</v>
      </c>
      <c r="G360" s="11" t="s">
        <v>1067</v>
      </c>
      <c r="H360" s="11" t="s">
        <v>1010</v>
      </c>
      <c r="I360" s="13" t="s">
        <v>22</v>
      </c>
      <c r="J360" s="21" t="s">
        <v>41</v>
      </c>
      <c r="K360" s="267">
        <v>0</v>
      </c>
      <c r="L360" s="267">
        <v>0</v>
      </c>
      <c r="M360" s="267">
        <v>0</v>
      </c>
      <c r="N360" s="267">
        <v>0</v>
      </c>
      <c r="O360" s="267">
        <v>0</v>
      </c>
      <c r="P360" s="268">
        <f t="shared" si="5"/>
        <v>0</v>
      </c>
      <c r="Q360" s="268">
        <f>Table1[[#This Row],[MRC - Monthly Recurring Charge]]*60</f>
        <v>0</v>
      </c>
      <c r="R360" s="268">
        <f>Table1[[#This Row],[Total NRC]]+Table1[[#This Row],[Total MRC == '[60 months times  proposed MRC Charge (K)']]]</f>
        <v>0</v>
      </c>
      <c r="S360" s="90"/>
    </row>
    <row r="361" spans="1:19" ht="24">
      <c r="A361" s="62"/>
      <c r="B361" s="55"/>
      <c r="C361" s="15" t="s">
        <v>1006</v>
      </c>
      <c r="D361" s="15" t="s">
        <v>1068</v>
      </c>
      <c r="E361" s="23" t="s">
        <v>1069</v>
      </c>
      <c r="F361" s="16">
        <v>202423</v>
      </c>
      <c r="G361" s="15" t="s">
        <v>1070</v>
      </c>
      <c r="H361" s="15" t="s">
        <v>1010</v>
      </c>
      <c r="I361" s="17" t="s">
        <v>22</v>
      </c>
      <c r="J361" s="18" t="s">
        <v>41</v>
      </c>
      <c r="K361" s="270">
        <v>0</v>
      </c>
      <c r="L361" s="270">
        <v>0</v>
      </c>
      <c r="M361" s="270">
        <v>0</v>
      </c>
      <c r="N361" s="270">
        <v>0</v>
      </c>
      <c r="O361" s="269">
        <v>0</v>
      </c>
      <c r="P361" s="268">
        <f t="shared" si="5"/>
        <v>0</v>
      </c>
      <c r="Q361" s="268">
        <f>Table1[[#This Row],[MRC - Monthly Recurring Charge]]*60</f>
        <v>0</v>
      </c>
      <c r="R361" s="268">
        <f>Table1[[#This Row],[Total NRC]]+Table1[[#This Row],[Total MRC == '[60 months times  proposed MRC Charge (K)']]]</f>
        <v>0</v>
      </c>
      <c r="S361" s="91"/>
    </row>
    <row r="362" spans="1:19" ht="24">
      <c r="A362" s="60"/>
      <c r="B362" s="54"/>
      <c r="C362" s="11" t="s">
        <v>1006</v>
      </c>
      <c r="D362" s="11" t="s">
        <v>1071</v>
      </c>
      <c r="E362" s="19" t="s">
        <v>238</v>
      </c>
      <c r="F362" s="12">
        <v>96414</v>
      </c>
      <c r="G362" s="11" t="s">
        <v>1072</v>
      </c>
      <c r="H362" s="11" t="s">
        <v>1010</v>
      </c>
      <c r="I362" s="13" t="s">
        <v>22</v>
      </c>
      <c r="J362" s="21" t="s">
        <v>41</v>
      </c>
      <c r="K362" s="267">
        <v>0</v>
      </c>
      <c r="L362" s="267">
        <v>0</v>
      </c>
      <c r="M362" s="267">
        <v>0</v>
      </c>
      <c r="N362" s="267">
        <v>0</v>
      </c>
      <c r="O362" s="267">
        <v>0</v>
      </c>
      <c r="P362" s="268">
        <f t="shared" si="5"/>
        <v>0</v>
      </c>
      <c r="Q362" s="268">
        <f>Table1[[#This Row],[MRC - Monthly Recurring Charge]]*60</f>
        <v>0</v>
      </c>
      <c r="R362" s="268">
        <f>Table1[[#This Row],[Total NRC]]+Table1[[#This Row],[Total MRC == '[60 months times  proposed MRC Charge (K)']]]</f>
        <v>0</v>
      </c>
      <c r="S362" s="92"/>
    </row>
    <row r="363" spans="1:19" ht="24">
      <c r="A363" s="62"/>
      <c r="B363" s="55"/>
      <c r="C363" s="15" t="s">
        <v>1006</v>
      </c>
      <c r="D363" s="15" t="s">
        <v>1073</v>
      </c>
      <c r="E363" s="23" t="s">
        <v>1074</v>
      </c>
      <c r="F363" s="16">
        <v>96333</v>
      </c>
      <c r="G363" s="15" t="s">
        <v>1075</v>
      </c>
      <c r="H363" s="15" t="s">
        <v>1010</v>
      </c>
      <c r="I363" s="17" t="s">
        <v>22</v>
      </c>
      <c r="J363" s="18" t="s">
        <v>41</v>
      </c>
      <c r="K363" s="269">
        <v>0</v>
      </c>
      <c r="L363" s="269">
        <v>0</v>
      </c>
      <c r="M363" s="269">
        <v>0</v>
      </c>
      <c r="N363" s="269">
        <v>0</v>
      </c>
      <c r="O363" s="269">
        <v>0</v>
      </c>
      <c r="P363" s="268">
        <f t="shared" si="5"/>
        <v>0</v>
      </c>
      <c r="Q363" s="268">
        <f>Table1[[#This Row],[MRC - Monthly Recurring Charge]]*60</f>
        <v>0</v>
      </c>
      <c r="R363" s="268">
        <f>Table1[[#This Row],[Total NRC]]+Table1[[#This Row],[Total MRC == '[60 months times  proposed MRC Charge (K)']]]</f>
        <v>0</v>
      </c>
      <c r="S363" s="91"/>
    </row>
    <row r="364" spans="1:19" ht="24">
      <c r="A364" s="60"/>
      <c r="B364" s="54"/>
      <c r="C364" s="11" t="s">
        <v>1006</v>
      </c>
      <c r="D364" s="11" t="s">
        <v>1076</v>
      </c>
      <c r="E364" s="19" t="s">
        <v>1077</v>
      </c>
      <c r="F364" s="12">
        <v>204351</v>
      </c>
      <c r="G364" s="11" t="s">
        <v>1078</v>
      </c>
      <c r="H364" s="11" t="s">
        <v>1010</v>
      </c>
      <c r="I364" s="13" t="s">
        <v>27</v>
      </c>
      <c r="J364" s="21" t="s">
        <v>41</v>
      </c>
      <c r="K364" s="266">
        <v>0</v>
      </c>
      <c r="L364" s="266">
        <v>0</v>
      </c>
      <c r="M364" s="266">
        <v>0</v>
      </c>
      <c r="N364" s="266">
        <v>0</v>
      </c>
      <c r="O364" s="267">
        <v>0</v>
      </c>
      <c r="P364" s="268">
        <f t="shared" si="5"/>
        <v>0</v>
      </c>
      <c r="Q364" s="268">
        <f>Table1[[#This Row],[MRC - Monthly Recurring Charge]]*60</f>
        <v>0</v>
      </c>
      <c r="R364" s="268">
        <f>Table1[[#This Row],[Total NRC]]+Table1[[#This Row],[Total MRC == '[60 months times  proposed MRC Charge (K)']]]</f>
        <v>0</v>
      </c>
      <c r="S364" s="92"/>
    </row>
    <row r="365" spans="1:19" ht="24">
      <c r="A365" s="62"/>
      <c r="B365" s="55"/>
      <c r="C365" s="15" t="s">
        <v>1006</v>
      </c>
      <c r="D365" s="15" t="s">
        <v>1079</v>
      </c>
      <c r="E365" s="23" t="s">
        <v>1080</v>
      </c>
      <c r="F365" s="16">
        <v>96336</v>
      </c>
      <c r="G365" s="15" t="s">
        <v>1081</v>
      </c>
      <c r="H365" s="15" t="s">
        <v>1010</v>
      </c>
      <c r="I365" s="17" t="s">
        <v>22</v>
      </c>
      <c r="J365" s="18" t="s">
        <v>41</v>
      </c>
      <c r="K365" s="269">
        <v>0</v>
      </c>
      <c r="L365" s="269">
        <v>0</v>
      </c>
      <c r="M365" s="269">
        <v>0</v>
      </c>
      <c r="N365" s="269">
        <v>0</v>
      </c>
      <c r="O365" s="269">
        <v>0</v>
      </c>
      <c r="P365" s="268">
        <f t="shared" si="5"/>
        <v>0</v>
      </c>
      <c r="Q365" s="268">
        <f>Table1[[#This Row],[MRC - Monthly Recurring Charge]]*60</f>
        <v>0</v>
      </c>
      <c r="R365" s="268">
        <f>Table1[[#This Row],[Total NRC]]+Table1[[#This Row],[Total MRC == '[60 months times  proposed MRC Charge (K)']]]</f>
        <v>0</v>
      </c>
      <c r="S365" s="91"/>
    </row>
    <row r="366" spans="1:19" ht="24">
      <c r="A366" s="60"/>
      <c r="B366" s="54"/>
      <c r="C366" s="11" t="s">
        <v>1006</v>
      </c>
      <c r="D366" s="11" t="s">
        <v>1082</v>
      </c>
      <c r="E366" s="19" t="s">
        <v>1083</v>
      </c>
      <c r="F366" s="12">
        <v>203099</v>
      </c>
      <c r="G366" s="11" t="s">
        <v>1084</v>
      </c>
      <c r="H366" s="11" t="s">
        <v>1010</v>
      </c>
      <c r="I366" s="13" t="s">
        <v>22</v>
      </c>
      <c r="J366" s="21" t="s">
        <v>41</v>
      </c>
      <c r="K366" s="267">
        <v>0</v>
      </c>
      <c r="L366" s="267">
        <v>0</v>
      </c>
      <c r="M366" s="267">
        <v>0</v>
      </c>
      <c r="N366" s="267">
        <v>0</v>
      </c>
      <c r="O366" s="267">
        <v>0</v>
      </c>
      <c r="P366" s="268">
        <f t="shared" si="5"/>
        <v>0</v>
      </c>
      <c r="Q366" s="268">
        <f>Table1[[#This Row],[MRC - Monthly Recurring Charge]]*60</f>
        <v>0</v>
      </c>
      <c r="R366" s="268">
        <f>Table1[[#This Row],[Total NRC]]+Table1[[#This Row],[Total MRC == '[60 months times  proposed MRC Charge (K)']]]</f>
        <v>0</v>
      </c>
      <c r="S366" s="92"/>
    </row>
    <row r="367" spans="1:19" ht="24">
      <c r="A367" s="62"/>
      <c r="B367" s="55"/>
      <c r="C367" s="15" t="s">
        <v>1006</v>
      </c>
      <c r="D367" s="15" t="s">
        <v>1085</v>
      </c>
      <c r="E367" s="23" t="s">
        <v>1086</v>
      </c>
      <c r="F367" s="16">
        <v>96415</v>
      </c>
      <c r="G367" s="15" t="s">
        <v>1087</v>
      </c>
      <c r="H367" s="15" t="s">
        <v>1010</v>
      </c>
      <c r="I367" s="17" t="s">
        <v>22</v>
      </c>
      <c r="J367" s="18" t="s">
        <v>41</v>
      </c>
      <c r="K367" s="270">
        <v>0</v>
      </c>
      <c r="L367" s="270">
        <v>0</v>
      </c>
      <c r="M367" s="270">
        <v>0</v>
      </c>
      <c r="N367" s="270">
        <v>0</v>
      </c>
      <c r="O367" s="269">
        <v>0</v>
      </c>
      <c r="P367" s="268">
        <f t="shared" si="5"/>
        <v>0</v>
      </c>
      <c r="Q367" s="268">
        <f>Table1[[#This Row],[MRC - Monthly Recurring Charge]]*60</f>
        <v>0</v>
      </c>
      <c r="R367" s="268">
        <f>Table1[[#This Row],[Total NRC]]+Table1[[#This Row],[Total MRC == '[60 months times  proposed MRC Charge (K)']]]</f>
        <v>0</v>
      </c>
      <c r="S367" s="91"/>
    </row>
    <row r="368" spans="1:19" ht="24">
      <c r="A368" s="58"/>
      <c r="B368" s="54"/>
      <c r="C368" s="11" t="s">
        <v>1006</v>
      </c>
      <c r="D368" s="11" t="s">
        <v>1088</v>
      </c>
      <c r="E368" s="19" t="s">
        <v>1086</v>
      </c>
      <c r="F368" s="12">
        <v>96415</v>
      </c>
      <c r="G368" s="11" t="s">
        <v>1087</v>
      </c>
      <c r="H368" s="22" t="s">
        <v>1051</v>
      </c>
      <c r="I368" s="13" t="s">
        <v>22</v>
      </c>
      <c r="J368" s="21" t="s">
        <v>41</v>
      </c>
      <c r="K368" s="267">
        <v>0</v>
      </c>
      <c r="L368" s="267">
        <v>0</v>
      </c>
      <c r="M368" s="267">
        <v>0</v>
      </c>
      <c r="N368" s="267">
        <v>0</v>
      </c>
      <c r="O368" s="267">
        <v>0</v>
      </c>
      <c r="P368" s="268">
        <f t="shared" si="5"/>
        <v>0</v>
      </c>
      <c r="Q368" s="268">
        <f>Table1[[#This Row],[MRC - Monthly Recurring Charge]]*60</f>
        <v>0</v>
      </c>
      <c r="R368" s="268">
        <f>Table1[[#This Row],[Total NRC]]+Table1[[#This Row],[Total MRC == '[60 months times  proposed MRC Charge (K)']]]</f>
        <v>0</v>
      </c>
      <c r="S368" s="90"/>
    </row>
    <row r="369" spans="1:19" ht="24">
      <c r="A369" s="62"/>
      <c r="B369" s="55"/>
      <c r="C369" s="15" t="s">
        <v>1006</v>
      </c>
      <c r="D369" s="15" t="s">
        <v>1089</v>
      </c>
      <c r="E369" s="23" t="s">
        <v>1090</v>
      </c>
      <c r="F369" s="16">
        <v>96334</v>
      </c>
      <c r="G369" s="15" t="s">
        <v>1091</v>
      </c>
      <c r="H369" s="15" t="s">
        <v>1010</v>
      </c>
      <c r="I369" s="17" t="s">
        <v>22</v>
      </c>
      <c r="J369" s="18" t="s">
        <v>41</v>
      </c>
      <c r="K369" s="269">
        <v>0</v>
      </c>
      <c r="L369" s="269">
        <v>0</v>
      </c>
      <c r="M369" s="269">
        <v>0</v>
      </c>
      <c r="N369" s="269">
        <v>0</v>
      </c>
      <c r="O369" s="269">
        <v>0</v>
      </c>
      <c r="P369" s="268">
        <f t="shared" si="5"/>
        <v>0</v>
      </c>
      <c r="Q369" s="268">
        <f>Table1[[#This Row],[MRC - Monthly Recurring Charge]]*60</f>
        <v>0</v>
      </c>
      <c r="R369" s="268">
        <f>Table1[[#This Row],[Total NRC]]+Table1[[#This Row],[Total MRC == '[60 months times  proposed MRC Charge (K)']]]</f>
        <v>0</v>
      </c>
      <c r="S369" s="91"/>
    </row>
    <row r="370" spans="1:19" ht="24">
      <c r="A370" s="60"/>
      <c r="B370" s="54"/>
      <c r="C370" s="31" t="s">
        <v>1006</v>
      </c>
      <c r="D370" s="11" t="s">
        <v>1092</v>
      </c>
      <c r="E370" s="19" t="s">
        <v>1093</v>
      </c>
      <c r="F370" s="12">
        <v>96405</v>
      </c>
      <c r="G370" s="11" t="s">
        <v>1094</v>
      </c>
      <c r="H370" s="11" t="s">
        <v>1010</v>
      </c>
      <c r="I370" s="13" t="s">
        <v>22</v>
      </c>
      <c r="J370" s="21" t="s">
        <v>41</v>
      </c>
      <c r="K370" s="266">
        <v>0</v>
      </c>
      <c r="L370" s="266">
        <v>0</v>
      </c>
      <c r="M370" s="266">
        <v>0</v>
      </c>
      <c r="N370" s="266">
        <v>0</v>
      </c>
      <c r="O370" s="267">
        <v>0</v>
      </c>
      <c r="P370" s="268">
        <f t="shared" si="5"/>
        <v>0</v>
      </c>
      <c r="Q370" s="268">
        <f>Table1[[#This Row],[MRC - Monthly Recurring Charge]]*60</f>
        <v>0</v>
      </c>
      <c r="R370" s="268">
        <f>Table1[[#This Row],[Total NRC]]+Table1[[#This Row],[Total MRC == '[60 months times  proposed MRC Charge (K)']]]</f>
        <v>0</v>
      </c>
      <c r="S370" s="92"/>
    </row>
    <row r="371" spans="1:19" ht="24">
      <c r="A371" s="69"/>
      <c r="B371" s="55"/>
      <c r="C371" s="15" t="s">
        <v>1006</v>
      </c>
      <c r="D371" s="15" t="s">
        <v>1095</v>
      </c>
      <c r="E371" s="23" t="s">
        <v>1096</v>
      </c>
      <c r="F371" s="16">
        <v>96361</v>
      </c>
      <c r="G371" s="15" t="s">
        <v>1097</v>
      </c>
      <c r="H371" s="15" t="s">
        <v>1010</v>
      </c>
      <c r="I371" s="17" t="s">
        <v>22</v>
      </c>
      <c r="J371" s="18" t="s">
        <v>41</v>
      </c>
      <c r="K371" s="269">
        <v>0</v>
      </c>
      <c r="L371" s="269">
        <v>0</v>
      </c>
      <c r="M371" s="269">
        <v>0</v>
      </c>
      <c r="N371" s="269">
        <v>0</v>
      </c>
      <c r="O371" s="269">
        <v>0</v>
      </c>
      <c r="P371" s="268">
        <f t="shared" si="5"/>
        <v>0</v>
      </c>
      <c r="Q371" s="268">
        <f>Table1[[#This Row],[MRC - Monthly Recurring Charge]]*60</f>
        <v>0</v>
      </c>
      <c r="R371" s="268">
        <f>Table1[[#This Row],[Total NRC]]+Table1[[#This Row],[Total MRC == '[60 months times  proposed MRC Charge (K)']]]</f>
        <v>0</v>
      </c>
      <c r="S371" s="93"/>
    </row>
    <row r="372" spans="1:19" ht="24">
      <c r="A372" s="60"/>
      <c r="B372" s="54"/>
      <c r="C372" s="11" t="s">
        <v>1006</v>
      </c>
      <c r="D372" s="11" t="s">
        <v>1098</v>
      </c>
      <c r="E372" s="19" t="s">
        <v>1096</v>
      </c>
      <c r="F372" s="12">
        <v>96361</v>
      </c>
      <c r="G372" s="11" t="s">
        <v>1097</v>
      </c>
      <c r="H372" s="22" t="s">
        <v>1051</v>
      </c>
      <c r="I372" s="13" t="s">
        <v>22</v>
      </c>
      <c r="J372" s="21" t="s">
        <v>41</v>
      </c>
      <c r="K372" s="267">
        <v>0</v>
      </c>
      <c r="L372" s="267">
        <v>0</v>
      </c>
      <c r="M372" s="267">
        <v>0</v>
      </c>
      <c r="N372" s="267">
        <v>0</v>
      </c>
      <c r="O372" s="267">
        <v>0</v>
      </c>
      <c r="P372" s="268">
        <f t="shared" si="5"/>
        <v>0</v>
      </c>
      <c r="Q372" s="268">
        <f>Table1[[#This Row],[MRC - Monthly Recurring Charge]]*60</f>
        <v>0</v>
      </c>
      <c r="R372" s="268">
        <f>Table1[[#This Row],[Total NRC]]+Table1[[#This Row],[Total MRC == '[60 months times  proposed MRC Charge (K)']]]</f>
        <v>0</v>
      </c>
      <c r="S372" s="92"/>
    </row>
    <row r="373" spans="1:19" ht="24">
      <c r="A373" s="62"/>
      <c r="B373" s="55"/>
      <c r="C373" s="15" t="s">
        <v>1006</v>
      </c>
      <c r="D373" s="15" t="s">
        <v>1099</v>
      </c>
      <c r="E373" s="23" t="s">
        <v>1100</v>
      </c>
      <c r="F373" s="16">
        <v>96453</v>
      </c>
      <c r="G373" s="15" t="s">
        <v>1101</v>
      </c>
      <c r="H373" s="33" t="s">
        <v>1010</v>
      </c>
      <c r="I373" s="17" t="s">
        <v>22</v>
      </c>
      <c r="J373" s="18" t="s">
        <v>41</v>
      </c>
      <c r="K373" s="270">
        <v>0</v>
      </c>
      <c r="L373" s="270">
        <v>0</v>
      </c>
      <c r="M373" s="270">
        <v>0</v>
      </c>
      <c r="N373" s="270">
        <v>0</v>
      </c>
      <c r="O373" s="269">
        <v>0</v>
      </c>
      <c r="P373" s="268">
        <f t="shared" si="5"/>
        <v>0</v>
      </c>
      <c r="Q373" s="268">
        <f>Table1[[#This Row],[MRC - Monthly Recurring Charge]]*60</f>
        <v>0</v>
      </c>
      <c r="R373" s="268">
        <f>Table1[[#This Row],[Total NRC]]+Table1[[#This Row],[Total MRC == '[60 months times  proposed MRC Charge (K)']]]</f>
        <v>0</v>
      </c>
      <c r="S373" s="91"/>
    </row>
    <row r="374" spans="1:19" ht="24">
      <c r="A374" s="64"/>
      <c r="B374" s="54"/>
      <c r="C374" s="11" t="s">
        <v>1006</v>
      </c>
      <c r="D374" s="11" t="s">
        <v>1102</v>
      </c>
      <c r="E374" s="19" t="s">
        <v>1103</v>
      </c>
      <c r="F374" s="12">
        <v>96395</v>
      </c>
      <c r="G374" s="11" t="s">
        <v>1104</v>
      </c>
      <c r="H374" s="11" t="s">
        <v>1010</v>
      </c>
      <c r="I374" s="13" t="s">
        <v>22</v>
      </c>
      <c r="J374" s="21" t="s">
        <v>41</v>
      </c>
      <c r="K374" s="267">
        <v>0</v>
      </c>
      <c r="L374" s="267">
        <v>0</v>
      </c>
      <c r="M374" s="267">
        <v>0</v>
      </c>
      <c r="N374" s="267">
        <v>0</v>
      </c>
      <c r="O374" s="267">
        <v>0</v>
      </c>
      <c r="P374" s="268">
        <f t="shared" si="5"/>
        <v>0</v>
      </c>
      <c r="Q374" s="268">
        <f>Table1[[#This Row],[MRC - Monthly Recurring Charge]]*60</f>
        <v>0</v>
      </c>
      <c r="R374" s="268">
        <f>Table1[[#This Row],[Total NRC]]+Table1[[#This Row],[Total MRC == '[60 months times  proposed MRC Charge (K)']]]</f>
        <v>0</v>
      </c>
      <c r="S374" s="92"/>
    </row>
    <row r="375" spans="1:19" ht="24">
      <c r="A375" s="59"/>
      <c r="B375" s="55"/>
      <c r="C375" s="15" t="s">
        <v>1006</v>
      </c>
      <c r="D375" s="15" t="s">
        <v>1105</v>
      </c>
      <c r="E375" s="23" t="s">
        <v>1106</v>
      </c>
      <c r="F375" s="16">
        <v>96416</v>
      </c>
      <c r="G375" s="15" t="s">
        <v>1107</v>
      </c>
      <c r="H375" s="15" t="s">
        <v>1010</v>
      </c>
      <c r="I375" s="17" t="s">
        <v>22</v>
      </c>
      <c r="J375" s="18" t="s">
        <v>41</v>
      </c>
      <c r="K375" s="269">
        <v>0</v>
      </c>
      <c r="L375" s="269">
        <v>0</v>
      </c>
      <c r="M375" s="269">
        <v>0</v>
      </c>
      <c r="N375" s="269">
        <v>0</v>
      </c>
      <c r="O375" s="269">
        <v>0</v>
      </c>
      <c r="P375" s="268">
        <f t="shared" si="5"/>
        <v>0</v>
      </c>
      <c r="Q375" s="268">
        <f>Table1[[#This Row],[MRC - Monthly Recurring Charge]]*60</f>
        <v>0</v>
      </c>
      <c r="R375" s="268">
        <f>Table1[[#This Row],[Total NRC]]+Table1[[#This Row],[Total MRC == '[60 months times  proposed MRC Charge (K)']]]</f>
        <v>0</v>
      </c>
      <c r="S375" s="91"/>
    </row>
    <row r="376" spans="1:19" ht="24">
      <c r="A376" s="60"/>
      <c r="B376" s="54"/>
      <c r="C376" s="11" t="s">
        <v>1108</v>
      </c>
      <c r="D376" s="11" t="s">
        <v>1109</v>
      </c>
      <c r="E376" s="26" t="s">
        <v>1110</v>
      </c>
      <c r="F376" s="12" t="s">
        <v>590</v>
      </c>
      <c r="G376" s="11" t="s">
        <v>1111</v>
      </c>
      <c r="H376" s="11" t="s">
        <v>1112</v>
      </c>
      <c r="I376" s="13" t="s">
        <v>22</v>
      </c>
      <c r="J376" s="28" t="s">
        <v>372</v>
      </c>
      <c r="K376" s="266">
        <v>0</v>
      </c>
      <c r="L376" s="266">
        <v>0</v>
      </c>
      <c r="M376" s="266">
        <v>0</v>
      </c>
      <c r="N376" s="266">
        <v>0</v>
      </c>
      <c r="O376" s="267">
        <v>0</v>
      </c>
      <c r="P376" s="268">
        <f t="shared" si="5"/>
        <v>0</v>
      </c>
      <c r="Q376" s="268">
        <f>Table1[[#This Row],[MRC - Monthly Recurring Charge]]*60</f>
        <v>0</v>
      </c>
      <c r="R376" s="268">
        <f>Table1[[#This Row],[Total NRC]]+Table1[[#This Row],[Total MRC == '[60 months times  proposed MRC Charge (K)']]]</f>
        <v>0</v>
      </c>
      <c r="S376" s="92"/>
    </row>
    <row r="377" spans="1:19" ht="24">
      <c r="A377" s="59"/>
      <c r="B377" s="55"/>
      <c r="C377" s="15" t="s">
        <v>1113</v>
      </c>
      <c r="D377" s="15" t="s">
        <v>1114</v>
      </c>
      <c r="E377" s="23" t="s">
        <v>1115</v>
      </c>
      <c r="F377" s="16">
        <v>96939</v>
      </c>
      <c r="G377" s="15" t="s">
        <v>1116</v>
      </c>
      <c r="H377" s="15" t="s">
        <v>1117</v>
      </c>
      <c r="I377" s="17" t="s">
        <v>22</v>
      </c>
      <c r="J377" s="18" t="s">
        <v>41</v>
      </c>
      <c r="K377" s="269">
        <v>0</v>
      </c>
      <c r="L377" s="269">
        <v>0</v>
      </c>
      <c r="M377" s="269">
        <v>0</v>
      </c>
      <c r="N377" s="269">
        <v>0</v>
      </c>
      <c r="O377" s="269">
        <v>0</v>
      </c>
      <c r="P377" s="268">
        <f t="shared" si="5"/>
        <v>0</v>
      </c>
      <c r="Q377" s="268">
        <f>Table1[[#This Row],[MRC - Monthly Recurring Charge]]*60</f>
        <v>0</v>
      </c>
      <c r="R377" s="268">
        <f>Table1[[#This Row],[Total NRC]]+Table1[[#This Row],[Total MRC == '[60 months times  proposed MRC Charge (K)']]]</f>
        <v>0</v>
      </c>
      <c r="S377" s="91"/>
    </row>
    <row r="378" spans="1:19" ht="24">
      <c r="A378" s="58"/>
      <c r="B378" s="54"/>
      <c r="C378" s="11" t="s">
        <v>1113</v>
      </c>
      <c r="D378" s="11" t="s">
        <v>1118</v>
      </c>
      <c r="E378" s="19" t="s">
        <v>1119</v>
      </c>
      <c r="F378" s="12">
        <v>96941</v>
      </c>
      <c r="G378" s="11" t="s">
        <v>1120</v>
      </c>
      <c r="H378" s="11" t="s">
        <v>1117</v>
      </c>
      <c r="I378" s="13" t="s">
        <v>22</v>
      </c>
      <c r="J378" s="21" t="s">
        <v>41</v>
      </c>
      <c r="K378" s="267">
        <v>0</v>
      </c>
      <c r="L378" s="267">
        <v>0</v>
      </c>
      <c r="M378" s="267">
        <v>0</v>
      </c>
      <c r="N378" s="267">
        <v>0</v>
      </c>
      <c r="O378" s="267">
        <v>0</v>
      </c>
      <c r="P378" s="268">
        <f t="shared" si="5"/>
        <v>0</v>
      </c>
      <c r="Q378" s="268">
        <f>Table1[[#This Row],[MRC - Monthly Recurring Charge]]*60</f>
        <v>0</v>
      </c>
      <c r="R378" s="268">
        <f>Table1[[#This Row],[Total NRC]]+Table1[[#This Row],[Total MRC == '[60 months times  proposed MRC Charge (K)']]]</f>
        <v>0</v>
      </c>
      <c r="S378" s="90"/>
    </row>
    <row r="379" spans="1:19" ht="24">
      <c r="A379" s="59"/>
      <c r="B379" s="55"/>
      <c r="C379" s="15" t="s">
        <v>1113</v>
      </c>
      <c r="D379" s="15" t="s">
        <v>1121</v>
      </c>
      <c r="E379" s="23" t="s">
        <v>1122</v>
      </c>
      <c r="F379" s="16">
        <v>96940</v>
      </c>
      <c r="G379" s="15" t="s">
        <v>1123</v>
      </c>
      <c r="H379" s="15" t="s">
        <v>1117</v>
      </c>
      <c r="I379" s="17" t="s">
        <v>22</v>
      </c>
      <c r="J379" s="18" t="s">
        <v>41</v>
      </c>
      <c r="K379" s="270">
        <v>0</v>
      </c>
      <c r="L379" s="270">
        <v>0</v>
      </c>
      <c r="M379" s="270">
        <v>0</v>
      </c>
      <c r="N379" s="270">
        <v>0</v>
      </c>
      <c r="O379" s="269">
        <v>0</v>
      </c>
      <c r="P379" s="268">
        <f t="shared" si="5"/>
        <v>0</v>
      </c>
      <c r="Q379" s="268">
        <f>Table1[[#This Row],[MRC - Monthly Recurring Charge]]*60</f>
        <v>0</v>
      </c>
      <c r="R379" s="268">
        <f>Table1[[#This Row],[Total NRC]]+Table1[[#This Row],[Total MRC == '[60 months times  proposed MRC Charge (K)']]]</f>
        <v>0</v>
      </c>
      <c r="S379" s="91"/>
    </row>
    <row r="380" spans="1:19">
      <c r="A380" s="58"/>
      <c r="B380" s="54"/>
      <c r="C380" s="11" t="s">
        <v>1113</v>
      </c>
      <c r="D380" s="11" t="s">
        <v>1124</v>
      </c>
      <c r="E380" s="19" t="s">
        <v>1125</v>
      </c>
      <c r="F380" s="12">
        <v>16030190</v>
      </c>
      <c r="G380" s="11" t="s">
        <v>1126</v>
      </c>
      <c r="H380" s="34" t="s">
        <v>220</v>
      </c>
      <c r="I380" s="13" t="s">
        <v>22</v>
      </c>
      <c r="J380" s="21" t="s">
        <v>41</v>
      </c>
      <c r="K380" s="267">
        <v>0</v>
      </c>
      <c r="L380" s="267">
        <v>0</v>
      </c>
      <c r="M380" s="267">
        <v>0</v>
      </c>
      <c r="N380" s="267">
        <v>0</v>
      </c>
      <c r="O380" s="267">
        <v>0</v>
      </c>
      <c r="P380" s="268">
        <f t="shared" si="5"/>
        <v>0</v>
      </c>
      <c r="Q380" s="268">
        <f>Table1[[#This Row],[MRC - Monthly Recurring Charge]]*60</f>
        <v>0</v>
      </c>
      <c r="R380" s="268">
        <f>Table1[[#This Row],[Total NRC]]+Table1[[#This Row],[Total MRC == '[60 months times  proposed MRC Charge (K)']]]</f>
        <v>0</v>
      </c>
      <c r="S380" s="90"/>
    </row>
    <row r="381" spans="1:19">
      <c r="A381" s="72"/>
      <c r="B381" s="55"/>
      <c r="C381" s="15" t="s">
        <v>1113</v>
      </c>
      <c r="D381" s="15" t="s">
        <v>1127</v>
      </c>
      <c r="E381" s="23" t="s">
        <v>1128</v>
      </c>
      <c r="F381" s="16">
        <v>96803</v>
      </c>
      <c r="G381" s="15" t="s">
        <v>1129</v>
      </c>
      <c r="H381" s="15" t="s">
        <v>1130</v>
      </c>
      <c r="I381" s="17" t="s">
        <v>743</v>
      </c>
      <c r="J381" s="18" t="s">
        <v>41</v>
      </c>
      <c r="K381" s="269">
        <v>0</v>
      </c>
      <c r="L381" s="269">
        <v>0</v>
      </c>
      <c r="M381" s="269">
        <v>0</v>
      </c>
      <c r="N381" s="269">
        <v>0</v>
      </c>
      <c r="O381" s="269">
        <v>0</v>
      </c>
      <c r="P381" s="268">
        <f t="shared" si="5"/>
        <v>0</v>
      </c>
      <c r="Q381" s="268">
        <f>Table1[[#This Row],[MRC - Monthly Recurring Charge]]*60</f>
        <v>0</v>
      </c>
      <c r="R381" s="268">
        <f>Table1[[#This Row],[Total NRC]]+Table1[[#This Row],[Total MRC == '[60 months times  proposed MRC Charge (K)']]]</f>
        <v>0</v>
      </c>
      <c r="S381" s="93"/>
    </row>
    <row r="382" spans="1:19" ht="24">
      <c r="A382" s="64"/>
      <c r="B382" s="54"/>
      <c r="C382" s="11" t="s">
        <v>1131</v>
      </c>
      <c r="D382" s="11" t="s">
        <v>1132</v>
      </c>
      <c r="E382" s="26" t="s">
        <v>1133</v>
      </c>
      <c r="F382" s="12" t="s">
        <v>370</v>
      </c>
      <c r="G382" s="11" t="s">
        <v>1134</v>
      </c>
      <c r="H382" s="11" t="s">
        <v>1135</v>
      </c>
      <c r="I382" s="13" t="s">
        <v>22</v>
      </c>
      <c r="J382" s="11" t="s">
        <v>372</v>
      </c>
      <c r="K382" s="266">
        <v>0</v>
      </c>
      <c r="L382" s="266">
        <v>0</v>
      </c>
      <c r="M382" s="266">
        <v>0</v>
      </c>
      <c r="N382" s="266">
        <v>0</v>
      </c>
      <c r="O382" s="267">
        <v>0</v>
      </c>
      <c r="P382" s="268">
        <f t="shared" si="5"/>
        <v>0</v>
      </c>
      <c r="Q382" s="268">
        <f>Table1[[#This Row],[MRC - Monthly Recurring Charge]]*60</f>
        <v>0</v>
      </c>
      <c r="R382" s="268">
        <f>Table1[[#This Row],[Total NRC]]+Table1[[#This Row],[Total MRC == '[60 months times  proposed MRC Charge (K)']]]</f>
        <v>0</v>
      </c>
      <c r="S382" s="92"/>
    </row>
    <row r="383" spans="1:19" ht="24">
      <c r="A383" s="62"/>
      <c r="B383" s="55"/>
      <c r="C383" s="15" t="s">
        <v>1131</v>
      </c>
      <c r="D383" s="15" t="s">
        <v>1136</v>
      </c>
      <c r="E383" s="27" t="s">
        <v>1137</v>
      </c>
      <c r="F383" s="16" t="s">
        <v>370</v>
      </c>
      <c r="G383" s="35" t="s">
        <v>1138</v>
      </c>
      <c r="H383" s="35" t="s">
        <v>1135</v>
      </c>
      <c r="I383" s="17" t="s">
        <v>22</v>
      </c>
      <c r="J383" s="24" t="s">
        <v>372</v>
      </c>
      <c r="K383" s="269">
        <v>0</v>
      </c>
      <c r="L383" s="269">
        <v>0</v>
      </c>
      <c r="M383" s="269">
        <v>0</v>
      </c>
      <c r="N383" s="269">
        <v>0</v>
      </c>
      <c r="O383" s="269">
        <v>0</v>
      </c>
      <c r="P383" s="268">
        <f t="shared" si="5"/>
        <v>0</v>
      </c>
      <c r="Q383" s="268">
        <f>Table1[[#This Row],[MRC - Monthly Recurring Charge]]*60</f>
        <v>0</v>
      </c>
      <c r="R383" s="268">
        <f>Table1[[#This Row],[Total NRC]]+Table1[[#This Row],[Total MRC == '[60 months times  proposed MRC Charge (K)']]]</f>
        <v>0</v>
      </c>
      <c r="S383" s="91"/>
    </row>
    <row r="384" spans="1:19" ht="48">
      <c r="A384" s="60"/>
      <c r="B384" s="54"/>
      <c r="C384" s="11" t="s">
        <v>1131</v>
      </c>
      <c r="D384" s="11" t="s">
        <v>1139</v>
      </c>
      <c r="E384" s="27" t="s">
        <v>1140</v>
      </c>
      <c r="F384" s="12" t="s">
        <v>370</v>
      </c>
      <c r="G384" s="11" t="s">
        <v>1141</v>
      </c>
      <c r="H384" s="36" t="s">
        <v>1135</v>
      </c>
      <c r="I384" s="13" t="s">
        <v>22</v>
      </c>
      <c r="J384" s="28" t="s">
        <v>372</v>
      </c>
      <c r="K384" s="267">
        <v>0</v>
      </c>
      <c r="L384" s="267">
        <v>0</v>
      </c>
      <c r="M384" s="267">
        <v>0</v>
      </c>
      <c r="N384" s="267">
        <v>0</v>
      </c>
      <c r="O384" s="267">
        <v>0</v>
      </c>
      <c r="P384" s="268">
        <f t="shared" si="5"/>
        <v>0</v>
      </c>
      <c r="Q384" s="268">
        <f>Table1[[#This Row],[MRC - Monthly Recurring Charge]]*60</f>
        <v>0</v>
      </c>
      <c r="R384" s="268">
        <f>Table1[[#This Row],[Total NRC]]+Table1[[#This Row],[Total MRC == '[60 months times  proposed MRC Charge (K)']]]</f>
        <v>0</v>
      </c>
      <c r="S384" s="92"/>
    </row>
    <row r="385" spans="1:19" ht="36">
      <c r="A385" s="72"/>
      <c r="B385" s="55"/>
      <c r="C385" s="15" t="s">
        <v>1131</v>
      </c>
      <c r="D385" s="15" t="s">
        <v>1142</v>
      </c>
      <c r="E385" s="27" t="s">
        <v>1143</v>
      </c>
      <c r="F385" s="16" t="s">
        <v>370</v>
      </c>
      <c r="G385" s="15" t="s">
        <v>1144</v>
      </c>
      <c r="H385" s="15" t="s">
        <v>1135</v>
      </c>
      <c r="I385" s="17" t="s">
        <v>27</v>
      </c>
      <c r="J385" s="18" t="s">
        <v>1145</v>
      </c>
      <c r="K385" s="269">
        <v>0</v>
      </c>
      <c r="L385" s="269">
        <v>0</v>
      </c>
      <c r="M385" s="269">
        <v>0</v>
      </c>
      <c r="N385" s="269">
        <v>0</v>
      </c>
      <c r="O385" s="269">
        <v>0</v>
      </c>
      <c r="P385" s="268">
        <f t="shared" si="5"/>
        <v>0</v>
      </c>
      <c r="Q385" s="268">
        <f>Table1[[#This Row],[MRC - Monthly Recurring Charge]]*60</f>
        <v>0</v>
      </c>
      <c r="R385" s="268">
        <f>Table1[[#This Row],[Total NRC]]+Table1[[#This Row],[Total MRC == '[60 months times  proposed MRC Charge (K)']]]</f>
        <v>0</v>
      </c>
      <c r="S385" s="93"/>
    </row>
    <row r="386" spans="1:19" ht="36">
      <c r="A386" s="71"/>
      <c r="B386" s="54"/>
      <c r="C386" s="11" t="s">
        <v>1131</v>
      </c>
      <c r="D386" s="11" t="s">
        <v>1146</v>
      </c>
      <c r="E386" s="27" t="s">
        <v>1143</v>
      </c>
      <c r="F386" s="12" t="s">
        <v>370</v>
      </c>
      <c r="G386" s="11" t="s">
        <v>1144</v>
      </c>
      <c r="H386" s="37" t="s">
        <v>1147</v>
      </c>
      <c r="I386" s="38" t="s">
        <v>27</v>
      </c>
      <c r="J386" s="38" t="s">
        <v>1148</v>
      </c>
      <c r="K386" s="266">
        <v>0</v>
      </c>
      <c r="L386" s="266">
        <v>0</v>
      </c>
      <c r="M386" s="266">
        <v>0</v>
      </c>
      <c r="N386" s="266">
        <v>0</v>
      </c>
      <c r="O386" s="267">
        <v>0</v>
      </c>
      <c r="P386" s="268">
        <f t="shared" si="5"/>
        <v>0</v>
      </c>
      <c r="Q386" s="268">
        <f>Table1[[#This Row],[MRC - Monthly Recurring Charge]]*60</f>
        <v>0</v>
      </c>
      <c r="R386" s="268">
        <f>Table1[[#This Row],[Total NRC]]+Table1[[#This Row],[Total MRC == '[60 months times  proposed MRC Charge (K)']]]</f>
        <v>0</v>
      </c>
      <c r="S386" s="90"/>
    </row>
    <row r="387" spans="1:19" ht="24">
      <c r="A387" s="62"/>
      <c r="B387" s="55"/>
      <c r="C387" s="15" t="s">
        <v>1149</v>
      </c>
      <c r="D387" s="15" t="s">
        <v>1150</v>
      </c>
      <c r="E387" s="26" t="s">
        <v>1151</v>
      </c>
      <c r="F387" s="16">
        <v>17052441</v>
      </c>
      <c r="G387" s="15" t="s">
        <v>1152</v>
      </c>
      <c r="H387" s="15" t="s">
        <v>1153</v>
      </c>
      <c r="I387" s="17" t="s">
        <v>22</v>
      </c>
      <c r="J387" s="24" t="s">
        <v>1154</v>
      </c>
      <c r="K387" s="269">
        <v>0</v>
      </c>
      <c r="L387" s="269">
        <v>0</v>
      </c>
      <c r="M387" s="269">
        <v>0</v>
      </c>
      <c r="N387" s="269">
        <v>0</v>
      </c>
      <c r="O387" s="269">
        <v>0</v>
      </c>
      <c r="P387" s="268">
        <f t="shared" si="5"/>
        <v>0</v>
      </c>
      <c r="Q387" s="268">
        <f>Table1[[#This Row],[MRC - Monthly Recurring Charge]]*60</f>
        <v>0</v>
      </c>
      <c r="R387" s="268">
        <f>Table1[[#This Row],[Total NRC]]+Table1[[#This Row],[Total MRC == '[60 months times  proposed MRC Charge (K)']]]</f>
        <v>0</v>
      </c>
      <c r="S387" s="91"/>
    </row>
    <row r="388" spans="1:19">
      <c r="A388" s="64"/>
      <c r="B388" s="54"/>
      <c r="C388" s="11" t="s">
        <v>1149</v>
      </c>
      <c r="D388" s="11" t="s">
        <v>1155</v>
      </c>
      <c r="E388" s="26" t="s">
        <v>1156</v>
      </c>
      <c r="F388" s="12">
        <v>17052443</v>
      </c>
      <c r="G388" s="11" t="s">
        <v>1157</v>
      </c>
      <c r="H388" s="11" t="s">
        <v>1153</v>
      </c>
      <c r="I388" s="13" t="s">
        <v>22</v>
      </c>
      <c r="J388" s="21" t="s">
        <v>372</v>
      </c>
      <c r="K388" s="266">
        <v>0</v>
      </c>
      <c r="L388" s="266">
        <v>0</v>
      </c>
      <c r="M388" s="266">
        <v>0</v>
      </c>
      <c r="N388" s="266">
        <v>0</v>
      </c>
      <c r="O388" s="267">
        <v>0</v>
      </c>
      <c r="P388" s="268">
        <f t="shared" si="5"/>
        <v>0</v>
      </c>
      <c r="Q388" s="268">
        <f>Table1[[#This Row],[MRC - Monthly Recurring Charge]]*60</f>
        <v>0</v>
      </c>
      <c r="R388" s="268">
        <f>Table1[[#This Row],[Total NRC]]+Table1[[#This Row],[Total MRC == '[60 months times  proposed MRC Charge (K)']]]</f>
        <v>0</v>
      </c>
      <c r="S388" s="92"/>
    </row>
    <row r="389" spans="1:19" ht="24">
      <c r="A389" s="62"/>
      <c r="B389" s="55"/>
      <c r="C389" s="15" t="s">
        <v>1149</v>
      </c>
      <c r="D389" s="15" t="s">
        <v>1158</v>
      </c>
      <c r="E389" s="26" t="s">
        <v>1159</v>
      </c>
      <c r="F389" s="16">
        <v>142883</v>
      </c>
      <c r="G389" s="15" t="s">
        <v>1160</v>
      </c>
      <c r="H389" s="35" t="s">
        <v>220</v>
      </c>
      <c r="I389" s="17" t="s">
        <v>22</v>
      </c>
      <c r="J389" s="24" t="s">
        <v>1154</v>
      </c>
      <c r="K389" s="269">
        <v>0</v>
      </c>
      <c r="L389" s="269">
        <v>0</v>
      </c>
      <c r="M389" s="269">
        <v>0</v>
      </c>
      <c r="N389" s="269">
        <v>0</v>
      </c>
      <c r="O389" s="269">
        <v>0</v>
      </c>
      <c r="P389" s="268">
        <f t="shared" si="5"/>
        <v>0</v>
      </c>
      <c r="Q389" s="268">
        <f>Table1[[#This Row],[MRC - Monthly Recurring Charge]]*60</f>
        <v>0</v>
      </c>
      <c r="R389" s="268">
        <f>Table1[[#This Row],[Total NRC]]+Table1[[#This Row],[Total MRC == '[60 months times  proposed MRC Charge (K)']]]</f>
        <v>0</v>
      </c>
      <c r="S389" s="91"/>
    </row>
    <row r="390" spans="1:19" ht="24">
      <c r="A390" s="60"/>
      <c r="B390" s="54"/>
      <c r="C390" s="11" t="s">
        <v>1149</v>
      </c>
      <c r="D390" s="11" t="s">
        <v>1161</v>
      </c>
      <c r="E390" s="19" t="s">
        <v>1162</v>
      </c>
      <c r="F390" s="12" t="s">
        <v>590</v>
      </c>
      <c r="G390" s="11" t="s">
        <v>1163</v>
      </c>
      <c r="H390" s="11" t="s">
        <v>378</v>
      </c>
      <c r="I390" s="13" t="s">
        <v>22</v>
      </c>
      <c r="J390" s="21" t="s">
        <v>41</v>
      </c>
      <c r="K390" s="267">
        <v>0</v>
      </c>
      <c r="L390" s="267">
        <v>0</v>
      </c>
      <c r="M390" s="267">
        <v>0</v>
      </c>
      <c r="N390" s="267">
        <v>0</v>
      </c>
      <c r="O390" s="267">
        <v>0</v>
      </c>
      <c r="P390" s="268">
        <f t="shared" si="5"/>
        <v>0</v>
      </c>
      <c r="Q390" s="268">
        <f>Table1[[#This Row],[MRC - Monthly Recurring Charge]]*60</f>
        <v>0</v>
      </c>
      <c r="R390" s="268">
        <f>Table1[[#This Row],[Total NRC]]+Table1[[#This Row],[Total MRC == '[60 months times  proposed MRC Charge (K)']]]</f>
        <v>0</v>
      </c>
      <c r="S390" s="92"/>
    </row>
    <row r="391" spans="1:19">
      <c r="A391" s="59"/>
      <c r="B391" s="55"/>
      <c r="C391" s="15" t="s">
        <v>1164</v>
      </c>
      <c r="D391" s="15" t="s">
        <v>1165</v>
      </c>
      <c r="E391" s="23" t="s">
        <v>1166</v>
      </c>
      <c r="F391" s="16">
        <v>96684</v>
      </c>
      <c r="G391" s="15" t="s">
        <v>1167</v>
      </c>
      <c r="H391" s="20" t="s">
        <v>389</v>
      </c>
      <c r="I391" s="17" t="s">
        <v>22</v>
      </c>
      <c r="J391" s="18" t="s">
        <v>41</v>
      </c>
      <c r="K391" s="270">
        <v>0</v>
      </c>
      <c r="L391" s="270">
        <v>0</v>
      </c>
      <c r="M391" s="270">
        <v>0</v>
      </c>
      <c r="N391" s="270">
        <v>0</v>
      </c>
      <c r="O391" s="269">
        <v>0</v>
      </c>
      <c r="P391" s="268">
        <f t="shared" si="5"/>
        <v>0</v>
      </c>
      <c r="Q391" s="268">
        <f>Table1[[#This Row],[MRC - Monthly Recurring Charge]]*60</f>
        <v>0</v>
      </c>
      <c r="R391" s="268">
        <f>Table1[[#This Row],[Total NRC]]+Table1[[#This Row],[Total MRC == '[60 months times  proposed MRC Charge (K)']]]</f>
        <v>0</v>
      </c>
      <c r="S391" s="91"/>
    </row>
    <row r="392" spans="1:19">
      <c r="A392" s="58"/>
      <c r="B392" s="54"/>
      <c r="C392" s="11" t="s">
        <v>1164</v>
      </c>
      <c r="D392" s="11" t="s">
        <v>1168</v>
      </c>
      <c r="E392" s="19" t="s">
        <v>1169</v>
      </c>
      <c r="F392" s="12">
        <v>16020662</v>
      </c>
      <c r="G392" s="11" t="s">
        <v>1170</v>
      </c>
      <c r="H392" s="22" t="s">
        <v>389</v>
      </c>
      <c r="I392" s="13" t="s">
        <v>22</v>
      </c>
      <c r="J392" s="21" t="s">
        <v>41</v>
      </c>
      <c r="K392" s="267">
        <v>0</v>
      </c>
      <c r="L392" s="267">
        <v>0</v>
      </c>
      <c r="M392" s="267">
        <v>0</v>
      </c>
      <c r="N392" s="267">
        <v>0</v>
      </c>
      <c r="O392" s="267">
        <v>0</v>
      </c>
      <c r="P392" s="268">
        <f t="shared" si="5"/>
        <v>0</v>
      </c>
      <c r="Q392" s="268">
        <f>Table1[[#This Row],[MRC - Monthly Recurring Charge]]*60</f>
        <v>0</v>
      </c>
      <c r="R392" s="268">
        <f>Table1[[#This Row],[Total NRC]]+Table1[[#This Row],[Total MRC == '[60 months times  proposed MRC Charge (K)']]]</f>
        <v>0</v>
      </c>
      <c r="S392" s="90"/>
    </row>
    <row r="393" spans="1:19" ht="24">
      <c r="A393" s="62"/>
      <c r="B393" s="55"/>
      <c r="C393" s="15" t="s">
        <v>1164</v>
      </c>
      <c r="D393" s="15" t="s">
        <v>1171</v>
      </c>
      <c r="E393" s="23" t="s">
        <v>1172</v>
      </c>
      <c r="F393" s="16">
        <v>96686</v>
      </c>
      <c r="G393" s="15" t="s">
        <v>1173</v>
      </c>
      <c r="H393" s="20" t="s">
        <v>389</v>
      </c>
      <c r="I393" s="17" t="s">
        <v>22</v>
      </c>
      <c r="J393" s="18" t="s">
        <v>41</v>
      </c>
      <c r="K393" s="269">
        <v>0</v>
      </c>
      <c r="L393" s="269">
        <v>0</v>
      </c>
      <c r="M393" s="269">
        <v>0</v>
      </c>
      <c r="N393" s="269">
        <v>0</v>
      </c>
      <c r="O393" s="269">
        <v>0</v>
      </c>
      <c r="P393" s="268">
        <f t="shared" si="5"/>
        <v>0</v>
      </c>
      <c r="Q393" s="268">
        <f>Table1[[#This Row],[MRC - Monthly Recurring Charge]]*60</f>
        <v>0</v>
      </c>
      <c r="R393" s="268">
        <f>Table1[[#This Row],[Total NRC]]+Table1[[#This Row],[Total MRC == '[60 months times  proposed MRC Charge (K)']]]</f>
        <v>0</v>
      </c>
      <c r="S393" s="91"/>
    </row>
    <row r="394" spans="1:19">
      <c r="A394" s="60"/>
      <c r="B394" s="54"/>
      <c r="C394" s="11" t="s">
        <v>1164</v>
      </c>
      <c r="D394" s="11" t="s">
        <v>1174</v>
      </c>
      <c r="E394" s="19" t="s">
        <v>1175</v>
      </c>
      <c r="F394" s="12">
        <v>96687</v>
      </c>
      <c r="G394" s="11" t="s">
        <v>1176</v>
      </c>
      <c r="H394" s="22" t="s">
        <v>389</v>
      </c>
      <c r="I394" s="13" t="s">
        <v>22</v>
      </c>
      <c r="J394" s="21" t="s">
        <v>41</v>
      </c>
      <c r="K394" s="266">
        <v>0</v>
      </c>
      <c r="L394" s="266">
        <v>0</v>
      </c>
      <c r="M394" s="266">
        <v>0</v>
      </c>
      <c r="N394" s="266">
        <v>0</v>
      </c>
      <c r="O394" s="267">
        <v>0</v>
      </c>
      <c r="P394" s="268">
        <f t="shared" si="5"/>
        <v>0</v>
      </c>
      <c r="Q394" s="268">
        <f>Table1[[#This Row],[MRC - Monthly Recurring Charge]]*60</f>
        <v>0</v>
      </c>
      <c r="R394" s="268">
        <f>Table1[[#This Row],[Total NRC]]+Table1[[#This Row],[Total MRC == '[60 months times  proposed MRC Charge (K)']]]</f>
        <v>0</v>
      </c>
      <c r="S394" s="92"/>
    </row>
    <row r="395" spans="1:19">
      <c r="A395" s="62"/>
      <c r="B395" s="55"/>
      <c r="C395" s="15" t="s">
        <v>1164</v>
      </c>
      <c r="D395" s="15" t="s">
        <v>1177</v>
      </c>
      <c r="E395" s="23" t="s">
        <v>1178</v>
      </c>
      <c r="F395" s="16">
        <v>96691</v>
      </c>
      <c r="G395" s="15" t="s">
        <v>1179</v>
      </c>
      <c r="H395" s="20" t="s">
        <v>389</v>
      </c>
      <c r="I395" s="17" t="s">
        <v>22</v>
      </c>
      <c r="J395" s="18" t="s">
        <v>41</v>
      </c>
      <c r="K395" s="269">
        <v>0</v>
      </c>
      <c r="L395" s="269">
        <v>0</v>
      </c>
      <c r="M395" s="269">
        <v>0</v>
      </c>
      <c r="N395" s="269">
        <v>0</v>
      </c>
      <c r="O395" s="269">
        <v>0</v>
      </c>
      <c r="P395" s="268">
        <f t="shared" ref="P395:P458" si="6">L395+M395+N395+O395</f>
        <v>0</v>
      </c>
      <c r="Q395" s="268">
        <f>Table1[[#This Row],[MRC - Monthly Recurring Charge]]*60</f>
        <v>0</v>
      </c>
      <c r="R395" s="268">
        <f>Table1[[#This Row],[Total NRC]]+Table1[[#This Row],[Total MRC == '[60 months times  proposed MRC Charge (K)']]]</f>
        <v>0</v>
      </c>
      <c r="S395" s="91"/>
    </row>
    <row r="396" spans="1:19">
      <c r="A396" s="60"/>
      <c r="B396" s="54"/>
      <c r="C396" s="11" t="s">
        <v>1180</v>
      </c>
      <c r="D396" s="11" t="s">
        <v>1181</v>
      </c>
      <c r="E396" s="19" t="s">
        <v>1182</v>
      </c>
      <c r="F396" s="12">
        <v>16042572</v>
      </c>
      <c r="G396" s="11" t="s">
        <v>1183</v>
      </c>
      <c r="H396" s="11" t="s">
        <v>1184</v>
      </c>
      <c r="I396" s="13" t="s">
        <v>22</v>
      </c>
      <c r="J396" s="21" t="s">
        <v>41</v>
      </c>
      <c r="K396" s="267">
        <v>0</v>
      </c>
      <c r="L396" s="267">
        <v>0</v>
      </c>
      <c r="M396" s="267">
        <v>0</v>
      </c>
      <c r="N396" s="267">
        <v>0</v>
      </c>
      <c r="O396" s="267">
        <v>0</v>
      </c>
      <c r="P396" s="268">
        <f t="shared" si="6"/>
        <v>0</v>
      </c>
      <c r="Q396" s="268">
        <f>Table1[[#This Row],[MRC - Monthly Recurring Charge]]*60</f>
        <v>0</v>
      </c>
      <c r="R396" s="268">
        <f>Table1[[#This Row],[Total NRC]]+Table1[[#This Row],[Total MRC == '[60 months times  proposed MRC Charge (K)']]]</f>
        <v>0</v>
      </c>
      <c r="S396" s="92"/>
    </row>
    <row r="397" spans="1:19">
      <c r="A397" s="62"/>
      <c r="B397" s="55"/>
      <c r="C397" s="15" t="s">
        <v>1180</v>
      </c>
      <c r="D397" s="15" t="s">
        <v>1185</v>
      </c>
      <c r="E397" s="23" t="s">
        <v>1186</v>
      </c>
      <c r="F397" s="16">
        <v>16042573</v>
      </c>
      <c r="G397" s="15" t="s">
        <v>1187</v>
      </c>
      <c r="H397" s="15" t="s">
        <v>1184</v>
      </c>
      <c r="I397" s="17" t="s">
        <v>22</v>
      </c>
      <c r="J397" s="18" t="s">
        <v>41</v>
      </c>
      <c r="K397" s="270">
        <v>0</v>
      </c>
      <c r="L397" s="270">
        <v>0</v>
      </c>
      <c r="M397" s="270">
        <v>0</v>
      </c>
      <c r="N397" s="270">
        <v>0</v>
      </c>
      <c r="O397" s="269">
        <v>0</v>
      </c>
      <c r="P397" s="268">
        <f t="shared" si="6"/>
        <v>0</v>
      </c>
      <c r="Q397" s="268">
        <f>Table1[[#This Row],[MRC - Monthly Recurring Charge]]*60</f>
        <v>0</v>
      </c>
      <c r="R397" s="268">
        <f>Table1[[#This Row],[Total NRC]]+Table1[[#This Row],[Total MRC == '[60 months times  proposed MRC Charge (K)']]]</f>
        <v>0</v>
      </c>
      <c r="S397" s="91"/>
    </row>
    <row r="398" spans="1:19">
      <c r="A398" s="60"/>
      <c r="B398" s="54"/>
      <c r="C398" s="11" t="s">
        <v>1188</v>
      </c>
      <c r="D398" s="11" t="s">
        <v>1189</v>
      </c>
      <c r="E398" s="19" t="s">
        <v>1190</v>
      </c>
      <c r="F398" s="12">
        <v>17031351</v>
      </c>
      <c r="G398" s="11" t="s">
        <v>1191</v>
      </c>
      <c r="H398" s="11" t="s">
        <v>1192</v>
      </c>
      <c r="I398" s="13" t="s">
        <v>22</v>
      </c>
      <c r="J398" s="21" t="s">
        <v>41</v>
      </c>
      <c r="K398" s="267">
        <v>0</v>
      </c>
      <c r="L398" s="267">
        <v>0</v>
      </c>
      <c r="M398" s="267">
        <v>0</v>
      </c>
      <c r="N398" s="267">
        <v>0</v>
      </c>
      <c r="O398" s="267">
        <v>0</v>
      </c>
      <c r="P398" s="268">
        <f t="shared" si="6"/>
        <v>0</v>
      </c>
      <c r="Q398" s="268">
        <f>Table1[[#This Row],[MRC - Monthly Recurring Charge]]*60</f>
        <v>0</v>
      </c>
      <c r="R398" s="268">
        <f>Table1[[#This Row],[Total NRC]]+Table1[[#This Row],[Total MRC == '[60 months times  proposed MRC Charge (K)']]]</f>
        <v>0</v>
      </c>
      <c r="S398" s="92"/>
    </row>
    <row r="399" spans="1:19" ht="24">
      <c r="A399" s="62"/>
      <c r="B399" s="55"/>
      <c r="C399" s="15" t="s">
        <v>1193</v>
      </c>
      <c r="D399" s="15" t="s">
        <v>1194</v>
      </c>
      <c r="E399" s="27" t="s">
        <v>1195</v>
      </c>
      <c r="F399" s="16">
        <v>96633</v>
      </c>
      <c r="G399" s="15" t="s">
        <v>1196</v>
      </c>
      <c r="H399" s="20" t="s">
        <v>1197</v>
      </c>
      <c r="I399" s="17" t="s">
        <v>27</v>
      </c>
      <c r="J399" s="18" t="s">
        <v>734</v>
      </c>
      <c r="K399" s="269">
        <v>0</v>
      </c>
      <c r="L399" s="269">
        <v>0</v>
      </c>
      <c r="M399" s="269">
        <v>0</v>
      </c>
      <c r="N399" s="269">
        <v>0</v>
      </c>
      <c r="O399" s="269">
        <v>0</v>
      </c>
      <c r="P399" s="268">
        <f t="shared" si="6"/>
        <v>0</v>
      </c>
      <c r="Q399" s="268">
        <f>Table1[[#This Row],[MRC - Monthly Recurring Charge]]*60</f>
        <v>0</v>
      </c>
      <c r="R399" s="268">
        <f>Table1[[#This Row],[Total NRC]]+Table1[[#This Row],[Total MRC == '[60 months times  proposed MRC Charge (K)']]]</f>
        <v>0</v>
      </c>
      <c r="S399" s="91"/>
    </row>
    <row r="400" spans="1:19" ht="24">
      <c r="A400" s="60"/>
      <c r="B400" s="54"/>
      <c r="C400" s="11" t="s">
        <v>1198</v>
      </c>
      <c r="D400" s="11" t="s">
        <v>1199</v>
      </c>
      <c r="E400" s="11" t="s">
        <v>1200</v>
      </c>
      <c r="F400" s="12">
        <v>17015006</v>
      </c>
      <c r="G400" s="11" t="s">
        <v>1201</v>
      </c>
      <c r="H400" s="11" t="s">
        <v>1202</v>
      </c>
      <c r="I400" s="13" t="s">
        <v>22</v>
      </c>
      <c r="J400" s="21" t="s">
        <v>41</v>
      </c>
      <c r="K400" s="266">
        <v>0</v>
      </c>
      <c r="L400" s="266">
        <v>0</v>
      </c>
      <c r="M400" s="266">
        <v>0</v>
      </c>
      <c r="N400" s="266">
        <v>0</v>
      </c>
      <c r="O400" s="267">
        <v>0</v>
      </c>
      <c r="P400" s="268">
        <f t="shared" si="6"/>
        <v>0</v>
      </c>
      <c r="Q400" s="268">
        <f>Table1[[#This Row],[MRC - Monthly Recurring Charge]]*60</f>
        <v>0</v>
      </c>
      <c r="R400" s="268">
        <f>Table1[[#This Row],[Total NRC]]+Table1[[#This Row],[Total MRC == '[60 months times  proposed MRC Charge (K)']]]</f>
        <v>0</v>
      </c>
      <c r="S400" s="92"/>
    </row>
    <row r="401" spans="1:19" ht="24">
      <c r="A401" s="62"/>
      <c r="B401" s="55"/>
      <c r="C401" s="15" t="s">
        <v>1198</v>
      </c>
      <c r="D401" s="15" t="s">
        <v>1203</v>
      </c>
      <c r="E401" s="15" t="s">
        <v>1204</v>
      </c>
      <c r="F401" s="16" t="s">
        <v>1205</v>
      </c>
      <c r="G401" s="15" t="s">
        <v>1206</v>
      </c>
      <c r="H401" s="15" t="s">
        <v>1202</v>
      </c>
      <c r="I401" s="17" t="s">
        <v>27</v>
      </c>
      <c r="J401" s="18" t="s">
        <v>41</v>
      </c>
      <c r="K401" s="269">
        <v>0</v>
      </c>
      <c r="L401" s="269">
        <v>0</v>
      </c>
      <c r="M401" s="269">
        <v>0</v>
      </c>
      <c r="N401" s="269">
        <v>0</v>
      </c>
      <c r="O401" s="269">
        <v>0</v>
      </c>
      <c r="P401" s="268">
        <f t="shared" si="6"/>
        <v>0</v>
      </c>
      <c r="Q401" s="268">
        <f>Table1[[#This Row],[MRC - Monthly Recurring Charge]]*60</f>
        <v>0</v>
      </c>
      <c r="R401" s="268">
        <f>Table1[[#This Row],[Total NRC]]+Table1[[#This Row],[Total MRC == '[60 months times  proposed MRC Charge (K)']]]</f>
        <v>0</v>
      </c>
      <c r="S401" s="91"/>
    </row>
    <row r="402" spans="1:19" ht="24">
      <c r="A402" s="60"/>
      <c r="B402" s="54"/>
      <c r="C402" s="11" t="s">
        <v>1198</v>
      </c>
      <c r="D402" s="11" t="s">
        <v>1207</v>
      </c>
      <c r="E402" s="19" t="s">
        <v>1208</v>
      </c>
      <c r="F402" s="12">
        <v>16020727</v>
      </c>
      <c r="G402" s="11" t="s">
        <v>1209</v>
      </c>
      <c r="H402" s="11" t="s">
        <v>1202</v>
      </c>
      <c r="I402" s="13" t="s">
        <v>22</v>
      </c>
      <c r="J402" s="28" t="s">
        <v>1210</v>
      </c>
      <c r="K402" s="267">
        <v>0</v>
      </c>
      <c r="L402" s="267">
        <v>0</v>
      </c>
      <c r="M402" s="267">
        <v>0</v>
      </c>
      <c r="N402" s="267">
        <v>0</v>
      </c>
      <c r="O402" s="267">
        <v>0</v>
      </c>
      <c r="P402" s="268">
        <f t="shared" si="6"/>
        <v>0</v>
      </c>
      <c r="Q402" s="268">
        <f>Table1[[#This Row],[MRC - Monthly Recurring Charge]]*60</f>
        <v>0</v>
      </c>
      <c r="R402" s="268">
        <f>Table1[[#This Row],[Total NRC]]+Table1[[#This Row],[Total MRC == '[60 months times  proposed MRC Charge (K)']]]</f>
        <v>0</v>
      </c>
      <c r="S402" s="92"/>
    </row>
    <row r="403" spans="1:19" ht="24">
      <c r="A403" s="62"/>
      <c r="B403" s="55"/>
      <c r="C403" s="15" t="s">
        <v>1198</v>
      </c>
      <c r="D403" s="15" t="s">
        <v>1211</v>
      </c>
      <c r="E403" s="27" t="s">
        <v>1212</v>
      </c>
      <c r="F403" s="16">
        <v>96886</v>
      </c>
      <c r="G403" s="15" t="s">
        <v>1213</v>
      </c>
      <c r="H403" s="15" t="s">
        <v>1202</v>
      </c>
      <c r="I403" s="17" t="s">
        <v>22</v>
      </c>
      <c r="J403" s="24" t="s">
        <v>372</v>
      </c>
      <c r="K403" s="270">
        <v>0</v>
      </c>
      <c r="L403" s="270">
        <v>0</v>
      </c>
      <c r="M403" s="270">
        <v>0</v>
      </c>
      <c r="N403" s="270">
        <v>0</v>
      </c>
      <c r="O403" s="269">
        <v>0</v>
      </c>
      <c r="P403" s="268">
        <f t="shared" si="6"/>
        <v>0</v>
      </c>
      <c r="Q403" s="268">
        <f>Table1[[#This Row],[MRC - Monthly Recurring Charge]]*60</f>
        <v>0</v>
      </c>
      <c r="R403" s="268">
        <f>Table1[[#This Row],[Total NRC]]+Table1[[#This Row],[Total MRC == '[60 months times  proposed MRC Charge (K)']]]</f>
        <v>0</v>
      </c>
      <c r="S403" s="91"/>
    </row>
    <row r="404" spans="1:19" ht="24">
      <c r="A404" s="64"/>
      <c r="B404" s="54"/>
      <c r="C404" s="11" t="s">
        <v>1198</v>
      </c>
      <c r="D404" s="11" t="s">
        <v>1214</v>
      </c>
      <c r="E404" s="11" t="s">
        <v>1215</v>
      </c>
      <c r="F404" s="12">
        <v>16079608</v>
      </c>
      <c r="G404" s="11" t="s">
        <v>1216</v>
      </c>
      <c r="H404" s="11" t="s">
        <v>1202</v>
      </c>
      <c r="I404" s="13" t="s">
        <v>22</v>
      </c>
      <c r="J404" s="21" t="s">
        <v>41</v>
      </c>
      <c r="K404" s="267">
        <v>0</v>
      </c>
      <c r="L404" s="267">
        <v>0</v>
      </c>
      <c r="M404" s="267">
        <v>0</v>
      </c>
      <c r="N404" s="267">
        <v>0</v>
      </c>
      <c r="O404" s="267">
        <v>0</v>
      </c>
      <c r="P404" s="268">
        <f t="shared" si="6"/>
        <v>0</v>
      </c>
      <c r="Q404" s="268">
        <f>Table1[[#This Row],[MRC - Monthly Recurring Charge]]*60</f>
        <v>0</v>
      </c>
      <c r="R404" s="268">
        <f>Table1[[#This Row],[Total NRC]]+Table1[[#This Row],[Total MRC == '[60 months times  proposed MRC Charge (K)']]]</f>
        <v>0</v>
      </c>
      <c r="S404" s="92"/>
    </row>
    <row r="405" spans="1:19" ht="24">
      <c r="A405" s="62"/>
      <c r="B405" s="55"/>
      <c r="C405" s="15" t="s">
        <v>1198</v>
      </c>
      <c r="D405" s="15" t="s">
        <v>1217</v>
      </c>
      <c r="E405" s="23" t="s">
        <v>1218</v>
      </c>
      <c r="F405" s="16">
        <v>96897</v>
      </c>
      <c r="G405" s="15" t="s">
        <v>1219</v>
      </c>
      <c r="H405" s="15" t="s">
        <v>1202</v>
      </c>
      <c r="I405" s="17" t="s">
        <v>22</v>
      </c>
      <c r="J405" s="24" t="s">
        <v>1210</v>
      </c>
      <c r="K405" s="269">
        <v>0</v>
      </c>
      <c r="L405" s="269">
        <v>0</v>
      </c>
      <c r="M405" s="269">
        <v>0</v>
      </c>
      <c r="N405" s="269">
        <v>0</v>
      </c>
      <c r="O405" s="269">
        <v>0</v>
      </c>
      <c r="P405" s="268">
        <f t="shared" si="6"/>
        <v>0</v>
      </c>
      <c r="Q405" s="268">
        <f>Table1[[#This Row],[MRC - Monthly Recurring Charge]]*60</f>
        <v>0</v>
      </c>
      <c r="R405" s="268">
        <f>Table1[[#This Row],[Total NRC]]+Table1[[#This Row],[Total MRC == '[60 months times  proposed MRC Charge (K)']]]</f>
        <v>0</v>
      </c>
      <c r="S405" s="91"/>
    </row>
    <row r="406" spans="1:19" ht="48">
      <c r="A406" s="60"/>
      <c r="B406" s="54"/>
      <c r="C406" s="11" t="s">
        <v>1198</v>
      </c>
      <c r="D406" s="11" t="s">
        <v>1220</v>
      </c>
      <c r="E406" s="11" t="s">
        <v>1221</v>
      </c>
      <c r="F406" s="12">
        <v>96873</v>
      </c>
      <c r="G406" s="11" t="s">
        <v>1222</v>
      </c>
      <c r="H406" s="11" t="s">
        <v>1202</v>
      </c>
      <c r="I406" s="13" t="s">
        <v>1223</v>
      </c>
      <c r="J406" s="21" t="s">
        <v>41</v>
      </c>
      <c r="K406" s="266">
        <v>0</v>
      </c>
      <c r="L406" s="266">
        <v>0</v>
      </c>
      <c r="M406" s="266">
        <v>0</v>
      </c>
      <c r="N406" s="266">
        <v>0</v>
      </c>
      <c r="O406" s="267">
        <v>0</v>
      </c>
      <c r="P406" s="268">
        <f t="shared" si="6"/>
        <v>0</v>
      </c>
      <c r="Q406" s="268">
        <f>Table1[[#This Row],[MRC - Monthly Recurring Charge]]*60</f>
        <v>0</v>
      </c>
      <c r="R406" s="268">
        <f>Table1[[#This Row],[Total NRC]]+Table1[[#This Row],[Total MRC == '[60 months times  proposed MRC Charge (K)']]]</f>
        <v>0</v>
      </c>
      <c r="S406" s="92"/>
    </row>
    <row r="407" spans="1:19" ht="24">
      <c r="A407" s="62"/>
      <c r="B407" s="55"/>
      <c r="C407" s="15" t="s">
        <v>1198</v>
      </c>
      <c r="D407" s="15" t="s">
        <v>1224</v>
      </c>
      <c r="E407" s="27" t="s">
        <v>1225</v>
      </c>
      <c r="F407" s="16">
        <v>16036299</v>
      </c>
      <c r="G407" s="15" t="s">
        <v>1226</v>
      </c>
      <c r="H407" s="15" t="s">
        <v>1202</v>
      </c>
      <c r="I407" s="17" t="s">
        <v>27</v>
      </c>
      <c r="J407" s="18" t="s">
        <v>372</v>
      </c>
      <c r="K407" s="269">
        <v>0</v>
      </c>
      <c r="L407" s="269">
        <v>0</v>
      </c>
      <c r="M407" s="269">
        <v>0</v>
      </c>
      <c r="N407" s="269">
        <v>0</v>
      </c>
      <c r="O407" s="269">
        <v>0</v>
      </c>
      <c r="P407" s="268">
        <f t="shared" si="6"/>
        <v>0</v>
      </c>
      <c r="Q407" s="268">
        <f>Table1[[#This Row],[MRC - Monthly Recurring Charge]]*60</f>
        <v>0</v>
      </c>
      <c r="R407" s="268">
        <f>Table1[[#This Row],[Total NRC]]+Table1[[#This Row],[Total MRC == '[60 months times  proposed MRC Charge (K)']]]</f>
        <v>0</v>
      </c>
      <c r="S407" s="91"/>
    </row>
    <row r="408" spans="1:19" ht="24">
      <c r="A408" s="60"/>
      <c r="B408" s="54"/>
      <c r="C408" s="11" t="s">
        <v>1198</v>
      </c>
      <c r="D408" s="11" t="s">
        <v>1227</v>
      </c>
      <c r="E408" s="27" t="s">
        <v>1228</v>
      </c>
      <c r="F408" s="12">
        <v>96882</v>
      </c>
      <c r="G408" s="11" t="s">
        <v>1229</v>
      </c>
      <c r="H408" s="11" t="s">
        <v>1202</v>
      </c>
      <c r="I408" s="13" t="s">
        <v>27</v>
      </c>
      <c r="J408" s="21" t="s">
        <v>372</v>
      </c>
      <c r="K408" s="267">
        <v>0</v>
      </c>
      <c r="L408" s="267">
        <v>0</v>
      </c>
      <c r="M408" s="267">
        <v>0</v>
      </c>
      <c r="N408" s="267">
        <v>0</v>
      </c>
      <c r="O408" s="267">
        <v>0</v>
      </c>
      <c r="P408" s="268">
        <f t="shared" si="6"/>
        <v>0</v>
      </c>
      <c r="Q408" s="268">
        <f>Table1[[#This Row],[MRC - Monthly Recurring Charge]]*60</f>
        <v>0</v>
      </c>
      <c r="R408" s="268">
        <f>Table1[[#This Row],[Total NRC]]+Table1[[#This Row],[Total MRC == '[60 months times  proposed MRC Charge (K)']]]</f>
        <v>0</v>
      </c>
      <c r="S408" s="92"/>
    </row>
    <row r="409" spans="1:19" ht="24">
      <c r="A409" s="62"/>
      <c r="B409" s="55"/>
      <c r="C409" s="15" t="s">
        <v>1230</v>
      </c>
      <c r="D409" s="15" t="s">
        <v>1231</v>
      </c>
      <c r="E409" s="15" t="s">
        <v>1232</v>
      </c>
      <c r="F409" s="16">
        <v>17036404</v>
      </c>
      <c r="G409" s="15" t="s">
        <v>1233</v>
      </c>
      <c r="H409" s="15" t="s">
        <v>1234</v>
      </c>
      <c r="I409" s="17" t="s">
        <v>22</v>
      </c>
      <c r="J409" s="18" t="s">
        <v>41</v>
      </c>
      <c r="K409" s="270">
        <v>0</v>
      </c>
      <c r="L409" s="270">
        <v>0</v>
      </c>
      <c r="M409" s="270">
        <v>0</v>
      </c>
      <c r="N409" s="270">
        <v>0</v>
      </c>
      <c r="O409" s="269">
        <v>0</v>
      </c>
      <c r="P409" s="268">
        <f t="shared" si="6"/>
        <v>0</v>
      </c>
      <c r="Q409" s="268">
        <f>Table1[[#This Row],[MRC - Monthly Recurring Charge]]*60</f>
        <v>0</v>
      </c>
      <c r="R409" s="268">
        <f>Table1[[#This Row],[Total NRC]]+Table1[[#This Row],[Total MRC == '[60 months times  proposed MRC Charge (K)']]]</f>
        <v>0</v>
      </c>
      <c r="S409" s="91"/>
    </row>
    <row r="410" spans="1:19" ht="24">
      <c r="A410" s="64"/>
      <c r="B410" s="54"/>
      <c r="C410" s="11" t="s">
        <v>1230</v>
      </c>
      <c r="D410" s="11" t="s">
        <v>1235</v>
      </c>
      <c r="E410" s="19" t="s">
        <v>1236</v>
      </c>
      <c r="F410" s="12">
        <v>16042199</v>
      </c>
      <c r="G410" s="11" t="s">
        <v>1237</v>
      </c>
      <c r="H410" s="11" t="s">
        <v>1234</v>
      </c>
      <c r="I410" s="13" t="s">
        <v>22</v>
      </c>
      <c r="J410" s="21" t="s">
        <v>41</v>
      </c>
      <c r="K410" s="267">
        <v>0</v>
      </c>
      <c r="L410" s="267">
        <v>0</v>
      </c>
      <c r="M410" s="267">
        <v>0</v>
      </c>
      <c r="N410" s="267">
        <v>0</v>
      </c>
      <c r="O410" s="267">
        <v>0</v>
      </c>
      <c r="P410" s="268">
        <f t="shared" si="6"/>
        <v>0</v>
      </c>
      <c r="Q410" s="268">
        <f>Table1[[#This Row],[MRC - Monthly Recurring Charge]]*60</f>
        <v>0</v>
      </c>
      <c r="R410" s="268">
        <f>Table1[[#This Row],[Total NRC]]+Table1[[#This Row],[Total MRC == '[60 months times  proposed MRC Charge (K)']]]</f>
        <v>0</v>
      </c>
      <c r="S410" s="92"/>
    </row>
    <row r="411" spans="1:19" ht="24">
      <c r="A411" s="62"/>
      <c r="B411" s="55"/>
      <c r="C411" s="15" t="s">
        <v>1230</v>
      </c>
      <c r="D411" s="15" t="s">
        <v>1238</v>
      </c>
      <c r="E411" s="23" t="s">
        <v>1239</v>
      </c>
      <c r="F411" s="16">
        <v>96741</v>
      </c>
      <c r="G411" s="15" t="s">
        <v>1240</v>
      </c>
      <c r="H411" s="15" t="s">
        <v>1234</v>
      </c>
      <c r="I411" s="17" t="s">
        <v>22</v>
      </c>
      <c r="J411" s="18" t="s">
        <v>41</v>
      </c>
      <c r="K411" s="269">
        <v>0</v>
      </c>
      <c r="L411" s="269">
        <v>0</v>
      </c>
      <c r="M411" s="269">
        <v>0</v>
      </c>
      <c r="N411" s="269">
        <v>0</v>
      </c>
      <c r="O411" s="269">
        <v>0</v>
      </c>
      <c r="P411" s="268">
        <f t="shared" si="6"/>
        <v>0</v>
      </c>
      <c r="Q411" s="268">
        <f>Table1[[#This Row],[MRC - Monthly Recurring Charge]]*60</f>
        <v>0</v>
      </c>
      <c r="R411" s="268">
        <f>Table1[[#This Row],[Total NRC]]+Table1[[#This Row],[Total MRC == '[60 months times  proposed MRC Charge (K)']]]</f>
        <v>0</v>
      </c>
      <c r="S411" s="91"/>
    </row>
    <row r="412" spans="1:19" ht="24">
      <c r="A412" s="60"/>
      <c r="B412" s="54"/>
      <c r="C412" s="11" t="s">
        <v>1230</v>
      </c>
      <c r="D412" s="11" t="s">
        <v>1241</v>
      </c>
      <c r="E412" s="19" t="s">
        <v>409</v>
      </c>
      <c r="F412" s="12">
        <v>96735</v>
      </c>
      <c r="G412" s="11" t="s">
        <v>1242</v>
      </c>
      <c r="H412" s="11" t="s">
        <v>1234</v>
      </c>
      <c r="I412" s="13" t="s">
        <v>22</v>
      </c>
      <c r="J412" s="21" t="s">
        <v>41</v>
      </c>
      <c r="K412" s="266">
        <v>0</v>
      </c>
      <c r="L412" s="266">
        <v>0</v>
      </c>
      <c r="M412" s="266">
        <v>0</v>
      </c>
      <c r="N412" s="266">
        <v>0</v>
      </c>
      <c r="O412" s="267">
        <v>0</v>
      </c>
      <c r="P412" s="268">
        <f t="shared" si="6"/>
        <v>0</v>
      </c>
      <c r="Q412" s="268">
        <f>Table1[[#This Row],[MRC - Monthly Recurring Charge]]*60</f>
        <v>0</v>
      </c>
      <c r="R412" s="268">
        <f>Table1[[#This Row],[Total NRC]]+Table1[[#This Row],[Total MRC == '[60 months times  proposed MRC Charge (K)']]]</f>
        <v>0</v>
      </c>
      <c r="S412" s="92"/>
    </row>
    <row r="413" spans="1:19" ht="24">
      <c r="A413" s="63"/>
      <c r="B413" s="55"/>
      <c r="C413" s="15" t="s">
        <v>1230</v>
      </c>
      <c r="D413" s="15" t="s">
        <v>1243</v>
      </c>
      <c r="E413" s="23" t="s">
        <v>1244</v>
      </c>
      <c r="F413" s="16">
        <v>96749</v>
      </c>
      <c r="G413" s="15" t="s">
        <v>1245</v>
      </c>
      <c r="H413" s="15" t="s">
        <v>1234</v>
      </c>
      <c r="I413" s="17" t="s">
        <v>22</v>
      </c>
      <c r="J413" s="18" t="s">
        <v>41</v>
      </c>
      <c r="K413" s="269">
        <v>0</v>
      </c>
      <c r="L413" s="269">
        <v>0</v>
      </c>
      <c r="M413" s="269">
        <v>0</v>
      </c>
      <c r="N413" s="269">
        <v>0</v>
      </c>
      <c r="O413" s="269">
        <v>0</v>
      </c>
      <c r="P413" s="268">
        <f t="shared" si="6"/>
        <v>0</v>
      </c>
      <c r="Q413" s="268">
        <f>Table1[[#This Row],[MRC - Monthly Recurring Charge]]*60</f>
        <v>0</v>
      </c>
      <c r="R413" s="268">
        <f>Table1[[#This Row],[Total NRC]]+Table1[[#This Row],[Total MRC == '[60 months times  proposed MRC Charge (K)']]]</f>
        <v>0</v>
      </c>
      <c r="S413" s="93"/>
    </row>
    <row r="414" spans="1:19" ht="24">
      <c r="A414" s="64"/>
      <c r="B414" s="54"/>
      <c r="C414" s="11" t="s">
        <v>1230</v>
      </c>
      <c r="D414" s="11" t="s">
        <v>1246</v>
      </c>
      <c r="E414" s="19" t="s">
        <v>1247</v>
      </c>
      <c r="F414" s="12">
        <v>96727</v>
      </c>
      <c r="G414" s="11" t="s">
        <v>1248</v>
      </c>
      <c r="H414" s="11" t="s">
        <v>1234</v>
      </c>
      <c r="I414" s="13" t="s">
        <v>22</v>
      </c>
      <c r="J414" s="21" t="s">
        <v>41</v>
      </c>
      <c r="K414" s="267">
        <v>0</v>
      </c>
      <c r="L414" s="267">
        <v>0</v>
      </c>
      <c r="M414" s="267">
        <v>0</v>
      </c>
      <c r="N414" s="267">
        <v>0</v>
      </c>
      <c r="O414" s="267">
        <v>0</v>
      </c>
      <c r="P414" s="268">
        <f t="shared" si="6"/>
        <v>0</v>
      </c>
      <c r="Q414" s="268">
        <f>Table1[[#This Row],[MRC - Monthly Recurring Charge]]*60</f>
        <v>0</v>
      </c>
      <c r="R414" s="268">
        <f>Table1[[#This Row],[Total NRC]]+Table1[[#This Row],[Total MRC == '[60 months times  proposed MRC Charge (K)']]]</f>
        <v>0</v>
      </c>
      <c r="S414" s="92"/>
    </row>
    <row r="415" spans="1:19" ht="24">
      <c r="A415" s="63"/>
      <c r="B415" s="55"/>
      <c r="C415" s="15" t="s">
        <v>1230</v>
      </c>
      <c r="D415" s="15" t="s">
        <v>1249</v>
      </c>
      <c r="E415" s="23" t="s">
        <v>1250</v>
      </c>
      <c r="F415" s="16">
        <v>96713</v>
      </c>
      <c r="G415" s="15" t="s">
        <v>1251</v>
      </c>
      <c r="H415" s="15" t="s">
        <v>1234</v>
      </c>
      <c r="I415" s="17" t="s">
        <v>22</v>
      </c>
      <c r="J415" s="18" t="s">
        <v>41</v>
      </c>
      <c r="K415" s="270">
        <v>0</v>
      </c>
      <c r="L415" s="270">
        <v>0</v>
      </c>
      <c r="M415" s="270">
        <v>0</v>
      </c>
      <c r="N415" s="270">
        <v>0</v>
      </c>
      <c r="O415" s="269">
        <v>0</v>
      </c>
      <c r="P415" s="268">
        <f t="shared" si="6"/>
        <v>0</v>
      </c>
      <c r="Q415" s="268">
        <f>Table1[[#This Row],[MRC - Monthly Recurring Charge]]*60</f>
        <v>0</v>
      </c>
      <c r="R415" s="268">
        <f>Table1[[#This Row],[Total NRC]]+Table1[[#This Row],[Total MRC == '[60 months times  proposed MRC Charge (K)']]]</f>
        <v>0</v>
      </c>
      <c r="S415" s="93"/>
    </row>
    <row r="416" spans="1:19" ht="24">
      <c r="A416" s="64"/>
      <c r="B416" s="54"/>
      <c r="C416" s="11" t="s">
        <v>1230</v>
      </c>
      <c r="D416" s="11" t="s">
        <v>1252</v>
      </c>
      <c r="E416" s="19" t="s">
        <v>712</v>
      </c>
      <c r="F416" s="12">
        <v>16037986</v>
      </c>
      <c r="G416" s="11" t="s">
        <v>1253</v>
      </c>
      <c r="H416" s="11" t="s">
        <v>1234</v>
      </c>
      <c r="I416" s="13" t="s">
        <v>22</v>
      </c>
      <c r="J416" s="21" t="s">
        <v>41</v>
      </c>
      <c r="K416" s="267">
        <v>0</v>
      </c>
      <c r="L416" s="267">
        <v>0</v>
      </c>
      <c r="M416" s="267">
        <v>0</v>
      </c>
      <c r="N416" s="267">
        <v>0</v>
      </c>
      <c r="O416" s="267">
        <v>0</v>
      </c>
      <c r="P416" s="268">
        <f t="shared" si="6"/>
        <v>0</v>
      </c>
      <c r="Q416" s="268">
        <f>Table1[[#This Row],[MRC - Monthly Recurring Charge]]*60</f>
        <v>0</v>
      </c>
      <c r="R416" s="268">
        <f>Table1[[#This Row],[Total NRC]]+Table1[[#This Row],[Total MRC == '[60 months times  proposed MRC Charge (K)']]]</f>
        <v>0</v>
      </c>
      <c r="S416" s="92"/>
    </row>
    <row r="417" spans="1:19" ht="36">
      <c r="A417" s="59"/>
      <c r="B417" s="55"/>
      <c r="C417" s="15" t="s">
        <v>1230</v>
      </c>
      <c r="D417" s="15" t="s">
        <v>1254</v>
      </c>
      <c r="E417" s="15" t="s">
        <v>1255</v>
      </c>
      <c r="F417" s="16">
        <v>17035441</v>
      </c>
      <c r="G417" s="15" t="s">
        <v>1256</v>
      </c>
      <c r="H417" s="15" t="s">
        <v>1234</v>
      </c>
      <c r="I417" s="17" t="s">
        <v>22</v>
      </c>
      <c r="J417" s="18" t="s">
        <v>41</v>
      </c>
      <c r="K417" s="269">
        <v>0</v>
      </c>
      <c r="L417" s="269">
        <v>0</v>
      </c>
      <c r="M417" s="269">
        <v>0</v>
      </c>
      <c r="N417" s="269">
        <v>0</v>
      </c>
      <c r="O417" s="269">
        <v>0</v>
      </c>
      <c r="P417" s="268">
        <f t="shared" si="6"/>
        <v>0</v>
      </c>
      <c r="Q417" s="268">
        <f>Table1[[#This Row],[MRC - Monthly Recurring Charge]]*60</f>
        <v>0</v>
      </c>
      <c r="R417" s="268">
        <f>Table1[[#This Row],[Total NRC]]+Table1[[#This Row],[Total MRC == '[60 months times  proposed MRC Charge (K)']]]</f>
        <v>0</v>
      </c>
      <c r="S417" s="91"/>
    </row>
    <row r="418" spans="1:19" ht="24">
      <c r="A418" s="60"/>
      <c r="B418" s="54"/>
      <c r="C418" s="11" t="s">
        <v>1230</v>
      </c>
      <c r="D418" s="11" t="s">
        <v>1257</v>
      </c>
      <c r="E418" s="19" t="s">
        <v>1258</v>
      </c>
      <c r="F418" s="12">
        <v>16042964</v>
      </c>
      <c r="G418" s="11" t="s">
        <v>1259</v>
      </c>
      <c r="H418" s="11" t="s">
        <v>1234</v>
      </c>
      <c r="I418" s="13" t="s">
        <v>22</v>
      </c>
      <c r="J418" s="21" t="s">
        <v>41</v>
      </c>
      <c r="K418" s="266">
        <v>0</v>
      </c>
      <c r="L418" s="266">
        <v>0</v>
      </c>
      <c r="M418" s="266">
        <v>0</v>
      </c>
      <c r="N418" s="266">
        <v>0</v>
      </c>
      <c r="O418" s="267">
        <v>0</v>
      </c>
      <c r="P418" s="268">
        <f t="shared" si="6"/>
        <v>0</v>
      </c>
      <c r="Q418" s="268">
        <f>Table1[[#This Row],[MRC - Monthly Recurring Charge]]*60</f>
        <v>0</v>
      </c>
      <c r="R418" s="268">
        <f>Table1[[#This Row],[Total NRC]]+Table1[[#This Row],[Total MRC == '[60 months times  proposed MRC Charge (K)']]]</f>
        <v>0</v>
      </c>
      <c r="S418" s="92"/>
    </row>
    <row r="419" spans="1:19" ht="24">
      <c r="A419" s="69"/>
      <c r="B419" s="55"/>
      <c r="C419" s="15" t="s">
        <v>1230</v>
      </c>
      <c r="D419" s="15" t="s">
        <v>1260</v>
      </c>
      <c r="E419" s="23" t="s">
        <v>1261</v>
      </c>
      <c r="F419" s="16">
        <v>96729</v>
      </c>
      <c r="G419" s="15" t="s">
        <v>1262</v>
      </c>
      <c r="H419" s="15" t="s">
        <v>1234</v>
      </c>
      <c r="I419" s="17" t="s">
        <v>22</v>
      </c>
      <c r="J419" s="18" t="s">
        <v>41</v>
      </c>
      <c r="K419" s="269">
        <v>0</v>
      </c>
      <c r="L419" s="269">
        <v>0</v>
      </c>
      <c r="M419" s="269">
        <v>0</v>
      </c>
      <c r="N419" s="269">
        <v>0</v>
      </c>
      <c r="O419" s="269">
        <v>0</v>
      </c>
      <c r="P419" s="268">
        <f t="shared" si="6"/>
        <v>0</v>
      </c>
      <c r="Q419" s="268">
        <f>Table1[[#This Row],[MRC - Monthly Recurring Charge]]*60</f>
        <v>0</v>
      </c>
      <c r="R419" s="268">
        <f>Table1[[#This Row],[Total NRC]]+Table1[[#This Row],[Total MRC == '[60 months times  proposed MRC Charge (K)']]]</f>
        <v>0</v>
      </c>
      <c r="S419" s="93"/>
    </row>
    <row r="420" spans="1:19" ht="24">
      <c r="A420" s="64"/>
      <c r="B420" s="54"/>
      <c r="C420" s="11" t="s">
        <v>1230</v>
      </c>
      <c r="D420" s="11" t="s">
        <v>1263</v>
      </c>
      <c r="E420" s="19" t="s">
        <v>1264</v>
      </c>
      <c r="F420" s="12" t="s">
        <v>590</v>
      </c>
      <c r="G420" s="11" t="s">
        <v>1265</v>
      </c>
      <c r="H420" s="11" t="s">
        <v>1234</v>
      </c>
      <c r="I420" s="13" t="s">
        <v>22</v>
      </c>
      <c r="J420" s="21" t="s">
        <v>41</v>
      </c>
      <c r="K420" s="267">
        <v>0</v>
      </c>
      <c r="L420" s="267">
        <v>0</v>
      </c>
      <c r="M420" s="267">
        <v>0</v>
      </c>
      <c r="N420" s="267">
        <v>0</v>
      </c>
      <c r="O420" s="267">
        <v>0</v>
      </c>
      <c r="P420" s="268">
        <f t="shared" si="6"/>
        <v>0</v>
      </c>
      <c r="Q420" s="268">
        <f>Table1[[#This Row],[MRC - Monthly Recurring Charge]]*60</f>
        <v>0</v>
      </c>
      <c r="R420" s="268">
        <f>Table1[[#This Row],[Total NRC]]+Table1[[#This Row],[Total MRC == '[60 months times  proposed MRC Charge (K)']]]</f>
        <v>0</v>
      </c>
      <c r="S420" s="92"/>
    </row>
    <row r="421" spans="1:19" ht="24">
      <c r="A421" s="69"/>
      <c r="B421" s="55"/>
      <c r="C421" s="15" t="s">
        <v>1266</v>
      </c>
      <c r="D421" s="15" t="s">
        <v>1267</v>
      </c>
      <c r="E421" s="23" t="s">
        <v>1268</v>
      </c>
      <c r="F421" s="16" t="s">
        <v>376</v>
      </c>
      <c r="G421" s="15" t="s">
        <v>1269</v>
      </c>
      <c r="H421" s="15" t="s">
        <v>586</v>
      </c>
      <c r="I421" s="17" t="s">
        <v>27</v>
      </c>
      <c r="J421" s="18" t="s">
        <v>634</v>
      </c>
      <c r="K421" s="270">
        <v>0</v>
      </c>
      <c r="L421" s="270">
        <v>0</v>
      </c>
      <c r="M421" s="270">
        <v>0</v>
      </c>
      <c r="N421" s="270">
        <v>0</v>
      </c>
      <c r="O421" s="269">
        <v>0</v>
      </c>
      <c r="P421" s="268">
        <f t="shared" si="6"/>
        <v>0</v>
      </c>
      <c r="Q421" s="268">
        <f>Table1[[#This Row],[MRC - Monthly Recurring Charge]]*60</f>
        <v>0</v>
      </c>
      <c r="R421" s="268">
        <f>Table1[[#This Row],[Total NRC]]+Table1[[#This Row],[Total MRC == '[60 months times  proposed MRC Charge (K)']]]</f>
        <v>0</v>
      </c>
      <c r="S421" s="93"/>
    </row>
    <row r="422" spans="1:19" ht="24">
      <c r="A422" s="58"/>
      <c r="B422" s="54"/>
      <c r="C422" s="11" t="s">
        <v>1266</v>
      </c>
      <c r="D422" s="11" t="s">
        <v>1270</v>
      </c>
      <c r="E422" s="11" t="s">
        <v>1271</v>
      </c>
      <c r="F422" s="12" t="s">
        <v>376</v>
      </c>
      <c r="G422" s="11" t="s">
        <v>1272</v>
      </c>
      <c r="H422" s="11" t="s">
        <v>586</v>
      </c>
      <c r="I422" s="13" t="s">
        <v>22</v>
      </c>
      <c r="J422" s="21" t="s">
        <v>41</v>
      </c>
      <c r="K422" s="267">
        <v>0</v>
      </c>
      <c r="L422" s="267">
        <v>0</v>
      </c>
      <c r="M422" s="267">
        <v>0</v>
      </c>
      <c r="N422" s="267">
        <v>0</v>
      </c>
      <c r="O422" s="267">
        <v>0</v>
      </c>
      <c r="P422" s="268">
        <f t="shared" si="6"/>
        <v>0</v>
      </c>
      <c r="Q422" s="268">
        <f>Table1[[#This Row],[MRC - Monthly Recurring Charge]]*60</f>
        <v>0</v>
      </c>
      <c r="R422" s="268">
        <f>Table1[[#This Row],[Total NRC]]+Table1[[#This Row],[Total MRC == '[60 months times  proposed MRC Charge (K)']]]</f>
        <v>0</v>
      </c>
      <c r="S422" s="90"/>
    </row>
    <row r="423" spans="1:19" ht="24">
      <c r="A423" s="62"/>
      <c r="B423" s="55"/>
      <c r="C423" s="15" t="s">
        <v>1266</v>
      </c>
      <c r="D423" s="15" t="s">
        <v>1273</v>
      </c>
      <c r="E423" s="23" t="s">
        <v>1274</v>
      </c>
      <c r="F423" s="16" t="s">
        <v>376</v>
      </c>
      <c r="G423" s="15" t="s">
        <v>1275</v>
      </c>
      <c r="H423" s="15" t="s">
        <v>87</v>
      </c>
      <c r="I423" s="17" t="s">
        <v>27</v>
      </c>
      <c r="J423" s="24" t="s">
        <v>634</v>
      </c>
      <c r="K423" s="269">
        <v>0</v>
      </c>
      <c r="L423" s="269">
        <v>0</v>
      </c>
      <c r="M423" s="269">
        <v>0</v>
      </c>
      <c r="N423" s="269">
        <v>0</v>
      </c>
      <c r="O423" s="269">
        <v>0</v>
      </c>
      <c r="P423" s="268">
        <f t="shared" si="6"/>
        <v>0</v>
      </c>
      <c r="Q423" s="268">
        <f>Table1[[#This Row],[MRC - Monthly Recurring Charge]]*60</f>
        <v>0</v>
      </c>
      <c r="R423" s="268">
        <f>Table1[[#This Row],[Total NRC]]+Table1[[#This Row],[Total MRC == '[60 months times  proposed MRC Charge (K)']]]</f>
        <v>0</v>
      </c>
      <c r="S423" s="91"/>
    </row>
    <row r="424" spans="1:19" ht="24">
      <c r="A424" s="60"/>
      <c r="B424" s="54"/>
      <c r="C424" s="11" t="s">
        <v>1276</v>
      </c>
      <c r="D424" s="11" t="s">
        <v>1277</v>
      </c>
      <c r="E424" s="19" t="s">
        <v>1278</v>
      </c>
      <c r="F424" s="12" t="s">
        <v>376</v>
      </c>
      <c r="G424" s="11" t="s">
        <v>1279</v>
      </c>
      <c r="H424" s="11" t="s">
        <v>1280</v>
      </c>
      <c r="I424" s="13" t="s">
        <v>1281</v>
      </c>
      <c r="J424" s="28" t="s">
        <v>1282</v>
      </c>
      <c r="K424" s="267">
        <v>0</v>
      </c>
      <c r="L424" s="267">
        <v>0</v>
      </c>
      <c r="M424" s="267">
        <v>0</v>
      </c>
      <c r="N424" s="267">
        <v>0</v>
      </c>
      <c r="O424" s="267">
        <v>0</v>
      </c>
      <c r="P424" s="268">
        <f t="shared" si="6"/>
        <v>0</v>
      </c>
      <c r="Q424" s="268">
        <f>Table1[[#This Row],[MRC - Monthly Recurring Charge]]*60</f>
        <v>0</v>
      </c>
      <c r="R424" s="268">
        <f>Table1[[#This Row],[Total NRC]]+Table1[[#This Row],[Total MRC == '[60 months times  proposed MRC Charge (K)']]]</f>
        <v>0</v>
      </c>
      <c r="S424" s="92"/>
    </row>
    <row r="425" spans="1:19" ht="24">
      <c r="A425" s="62"/>
      <c r="B425" s="55"/>
      <c r="C425" s="15" t="s">
        <v>1276</v>
      </c>
      <c r="D425" s="15" t="s">
        <v>1283</v>
      </c>
      <c r="E425" s="23" t="s">
        <v>1284</v>
      </c>
      <c r="F425" s="16" t="s">
        <v>376</v>
      </c>
      <c r="G425" s="15" t="s">
        <v>1285</v>
      </c>
      <c r="H425" s="33" t="s">
        <v>1280</v>
      </c>
      <c r="I425" s="17" t="s">
        <v>1281</v>
      </c>
      <c r="J425" s="24" t="s">
        <v>1282</v>
      </c>
      <c r="K425" s="269">
        <v>0</v>
      </c>
      <c r="L425" s="269">
        <v>0</v>
      </c>
      <c r="M425" s="269">
        <v>0</v>
      </c>
      <c r="N425" s="269">
        <v>0</v>
      </c>
      <c r="O425" s="269">
        <v>0</v>
      </c>
      <c r="P425" s="268">
        <f t="shared" si="6"/>
        <v>0</v>
      </c>
      <c r="Q425" s="268">
        <f>Table1[[#This Row],[MRC - Monthly Recurring Charge]]*60</f>
        <v>0</v>
      </c>
      <c r="R425" s="268">
        <f>Table1[[#This Row],[Total NRC]]+Table1[[#This Row],[Total MRC == '[60 months times  proposed MRC Charge (K)']]]</f>
        <v>0</v>
      </c>
      <c r="S425" s="91"/>
    </row>
    <row r="426" spans="1:19" ht="24">
      <c r="A426" s="60"/>
      <c r="B426" s="54"/>
      <c r="C426" s="11" t="s">
        <v>1276</v>
      </c>
      <c r="D426" s="11" t="s">
        <v>1286</v>
      </c>
      <c r="E426" s="19" t="s">
        <v>1287</v>
      </c>
      <c r="F426" s="12" t="s">
        <v>376</v>
      </c>
      <c r="G426" s="11" t="s">
        <v>1288</v>
      </c>
      <c r="H426" s="11" t="s">
        <v>1280</v>
      </c>
      <c r="I426" s="13" t="s">
        <v>1281</v>
      </c>
      <c r="J426" s="28" t="s">
        <v>1282</v>
      </c>
      <c r="K426" s="266">
        <v>0</v>
      </c>
      <c r="L426" s="266">
        <v>0</v>
      </c>
      <c r="M426" s="266">
        <v>0</v>
      </c>
      <c r="N426" s="266">
        <v>0</v>
      </c>
      <c r="O426" s="267">
        <v>0</v>
      </c>
      <c r="P426" s="268">
        <f t="shared" si="6"/>
        <v>0</v>
      </c>
      <c r="Q426" s="268">
        <f>Table1[[#This Row],[MRC - Monthly Recurring Charge]]*60</f>
        <v>0</v>
      </c>
      <c r="R426" s="268">
        <f>Table1[[#This Row],[Total NRC]]+Table1[[#This Row],[Total MRC == '[60 months times  proposed MRC Charge (K)']]]</f>
        <v>0</v>
      </c>
      <c r="S426" s="92"/>
    </row>
    <row r="427" spans="1:19" ht="24">
      <c r="A427" s="62"/>
      <c r="B427" s="55"/>
      <c r="C427" s="15" t="s">
        <v>1276</v>
      </c>
      <c r="D427" s="15" t="s">
        <v>1289</v>
      </c>
      <c r="E427" s="23" t="s">
        <v>1287</v>
      </c>
      <c r="F427" s="16" t="s">
        <v>376</v>
      </c>
      <c r="G427" s="15" t="s">
        <v>1288</v>
      </c>
      <c r="H427" s="15" t="s">
        <v>1280</v>
      </c>
      <c r="I427" s="17" t="s">
        <v>1281</v>
      </c>
      <c r="J427" s="24" t="s">
        <v>1282</v>
      </c>
      <c r="K427" s="269">
        <v>0</v>
      </c>
      <c r="L427" s="269">
        <v>0</v>
      </c>
      <c r="M427" s="269">
        <v>0</v>
      </c>
      <c r="N427" s="269">
        <v>0</v>
      </c>
      <c r="O427" s="269">
        <v>0</v>
      </c>
      <c r="P427" s="268">
        <f t="shared" si="6"/>
        <v>0</v>
      </c>
      <c r="Q427" s="268">
        <f>Table1[[#This Row],[MRC - Monthly Recurring Charge]]*60</f>
        <v>0</v>
      </c>
      <c r="R427" s="268">
        <f>Table1[[#This Row],[Total NRC]]+Table1[[#This Row],[Total MRC == '[60 months times  proposed MRC Charge (K)']]]</f>
        <v>0</v>
      </c>
      <c r="S427" s="91"/>
    </row>
    <row r="428" spans="1:19" ht="24">
      <c r="A428" s="60"/>
      <c r="B428" s="54"/>
      <c r="C428" s="11" t="s">
        <v>1290</v>
      </c>
      <c r="D428" s="11" t="s">
        <v>1291</v>
      </c>
      <c r="E428" s="19" t="s">
        <v>1292</v>
      </c>
      <c r="F428" s="12" t="s">
        <v>376</v>
      </c>
      <c r="G428" s="11" t="s">
        <v>1293</v>
      </c>
      <c r="H428" s="11" t="s">
        <v>624</v>
      </c>
      <c r="I428" s="13" t="s">
        <v>27</v>
      </c>
      <c r="J428" s="21" t="s">
        <v>1294</v>
      </c>
      <c r="K428" s="266">
        <v>0</v>
      </c>
      <c r="L428" s="266">
        <v>0</v>
      </c>
      <c r="M428" s="266">
        <v>0</v>
      </c>
      <c r="N428" s="266">
        <v>0</v>
      </c>
      <c r="O428" s="267">
        <v>0</v>
      </c>
      <c r="P428" s="268">
        <f t="shared" si="6"/>
        <v>0</v>
      </c>
      <c r="Q428" s="268">
        <f>Table1[[#This Row],[MRC - Monthly Recurring Charge]]*60</f>
        <v>0</v>
      </c>
      <c r="R428" s="268">
        <f>Table1[[#This Row],[Total NRC]]+Table1[[#This Row],[Total MRC == '[60 months times  proposed MRC Charge (K)']]]</f>
        <v>0</v>
      </c>
      <c r="S428" s="92"/>
    </row>
    <row r="429" spans="1:19" ht="24">
      <c r="A429" s="63"/>
      <c r="B429" s="55"/>
      <c r="C429" s="15" t="s">
        <v>212</v>
      </c>
      <c r="D429" s="15" t="s">
        <v>1295</v>
      </c>
      <c r="E429" s="15" t="s">
        <v>1296</v>
      </c>
      <c r="F429" s="16">
        <v>96463</v>
      </c>
      <c r="G429" s="15" t="s">
        <v>1297</v>
      </c>
      <c r="H429" s="20" t="s">
        <v>1298</v>
      </c>
      <c r="I429" s="17" t="s">
        <v>1299</v>
      </c>
      <c r="J429" s="18" t="s">
        <v>41</v>
      </c>
      <c r="K429" s="269">
        <v>0</v>
      </c>
      <c r="L429" s="269">
        <v>0</v>
      </c>
      <c r="M429" s="269">
        <v>0</v>
      </c>
      <c r="N429" s="269">
        <v>0</v>
      </c>
      <c r="O429" s="269">
        <v>0</v>
      </c>
      <c r="P429" s="268">
        <f t="shared" si="6"/>
        <v>0</v>
      </c>
      <c r="Q429" s="268">
        <f>Table1[[#This Row],[MRC - Monthly Recurring Charge]]*60</f>
        <v>0</v>
      </c>
      <c r="R429" s="268">
        <f>Table1[[#This Row],[Total NRC]]+Table1[[#This Row],[Total MRC == '[60 months times  proposed MRC Charge (K)']]]</f>
        <v>0</v>
      </c>
      <c r="S429" s="93"/>
    </row>
    <row r="430" spans="1:19" ht="24">
      <c r="A430" s="60"/>
      <c r="B430" s="54"/>
      <c r="C430" s="11" t="s">
        <v>212</v>
      </c>
      <c r="D430" s="11" t="s">
        <v>1300</v>
      </c>
      <c r="E430" s="11" t="s">
        <v>1301</v>
      </c>
      <c r="F430" s="12">
        <v>96462</v>
      </c>
      <c r="G430" s="11" t="s">
        <v>1302</v>
      </c>
      <c r="H430" s="22" t="s">
        <v>1298</v>
      </c>
      <c r="I430" s="13" t="s">
        <v>620</v>
      </c>
      <c r="J430" s="21" t="s">
        <v>41</v>
      </c>
      <c r="K430" s="266">
        <v>0</v>
      </c>
      <c r="L430" s="266">
        <v>0</v>
      </c>
      <c r="M430" s="266">
        <v>0</v>
      </c>
      <c r="N430" s="266">
        <v>0</v>
      </c>
      <c r="O430" s="267">
        <v>0</v>
      </c>
      <c r="P430" s="268">
        <f t="shared" si="6"/>
        <v>0</v>
      </c>
      <c r="Q430" s="268">
        <f>Table1[[#This Row],[MRC - Monthly Recurring Charge]]*60</f>
        <v>0</v>
      </c>
      <c r="R430" s="268">
        <f>Table1[[#This Row],[Total NRC]]+Table1[[#This Row],[Total MRC == '[60 months times  proposed MRC Charge (K)']]]</f>
        <v>0</v>
      </c>
      <c r="S430" s="92"/>
    </row>
    <row r="431" spans="1:19" ht="24">
      <c r="A431" s="63"/>
      <c r="B431" s="55"/>
      <c r="C431" s="15" t="s">
        <v>212</v>
      </c>
      <c r="D431" s="15" t="s">
        <v>1303</v>
      </c>
      <c r="E431" s="23" t="s">
        <v>1304</v>
      </c>
      <c r="F431" s="16">
        <v>96461</v>
      </c>
      <c r="G431" s="15" t="s">
        <v>1305</v>
      </c>
      <c r="H431" s="20" t="s">
        <v>1298</v>
      </c>
      <c r="I431" s="17" t="s">
        <v>22</v>
      </c>
      <c r="J431" s="18" t="s">
        <v>41</v>
      </c>
      <c r="K431" s="269">
        <v>0</v>
      </c>
      <c r="L431" s="269">
        <v>0</v>
      </c>
      <c r="M431" s="269">
        <v>0</v>
      </c>
      <c r="N431" s="269">
        <v>0</v>
      </c>
      <c r="O431" s="269">
        <v>0</v>
      </c>
      <c r="P431" s="268">
        <f t="shared" si="6"/>
        <v>0</v>
      </c>
      <c r="Q431" s="268">
        <f>Table1[[#This Row],[MRC - Monthly Recurring Charge]]*60</f>
        <v>0</v>
      </c>
      <c r="R431" s="268">
        <f>Table1[[#This Row],[Total NRC]]+Table1[[#This Row],[Total MRC == '[60 months times  proposed MRC Charge (K)']]]</f>
        <v>0</v>
      </c>
      <c r="S431" s="93"/>
    </row>
    <row r="432" spans="1:19" ht="24">
      <c r="A432" s="64"/>
      <c r="B432" s="54"/>
      <c r="C432" s="11" t="s">
        <v>212</v>
      </c>
      <c r="D432" s="11" t="s">
        <v>1306</v>
      </c>
      <c r="E432" s="19" t="s">
        <v>1307</v>
      </c>
      <c r="F432" s="12">
        <v>230146</v>
      </c>
      <c r="G432" s="11" t="s">
        <v>1308</v>
      </c>
      <c r="H432" s="22" t="s">
        <v>1298</v>
      </c>
      <c r="I432" s="13" t="s">
        <v>22</v>
      </c>
      <c r="J432" s="21" t="s">
        <v>41</v>
      </c>
      <c r="K432" s="267">
        <v>0</v>
      </c>
      <c r="L432" s="267">
        <v>0</v>
      </c>
      <c r="M432" s="267">
        <v>0</v>
      </c>
      <c r="N432" s="267">
        <v>0</v>
      </c>
      <c r="O432" s="267">
        <v>0</v>
      </c>
      <c r="P432" s="268">
        <f t="shared" si="6"/>
        <v>0</v>
      </c>
      <c r="Q432" s="268">
        <f>Table1[[#This Row],[MRC - Monthly Recurring Charge]]*60</f>
        <v>0</v>
      </c>
      <c r="R432" s="268">
        <f>Table1[[#This Row],[Total NRC]]+Table1[[#This Row],[Total MRC == '[60 months times  proposed MRC Charge (K)']]]</f>
        <v>0</v>
      </c>
      <c r="S432" s="92"/>
    </row>
    <row r="433" spans="1:19" ht="24">
      <c r="A433" s="63"/>
      <c r="B433" s="55"/>
      <c r="C433" s="15" t="s">
        <v>1309</v>
      </c>
      <c r="D433" s="15" t="s">
        <v>1310</v>
      </c>
      <c r="E433" s="23" t="s">
        <v>1311</v>
      </c>
      <c r="F433" s="16" t="s">
        <v>376</v>
      </c>
      <c r="G433" s="15" t="s">
        <v>1312</v>
      </c>
      <c r="H433" s="15" t="s">
        <v>586</v>
      </c>
      <c r="I433" s="17" t="s">
        <v>22</v>
      </c>
      <c r="J433" s="18" t="s">
        <v>41</v>
      </c>
      <c r="K433" s="270">
        <v>0</v>
      </c>
      <c r="L433" s="270">
        <v>0</v>
      </c>
      <c r="M433" s="270">
        <v>0</v>
      </c>
      <c r="N433" s="270">
        <v>0</v>
      </c>
      <c r="O433" s="269">
        <v>0</v>
      </c>
      <c r="P433" s="268">
        <f t="shared" si="6"/>
        <v>0</v>
      </c>
      <c r="Q433" s="268">
        <f>Table1[[#This Row],[MRC - Monthly Recurring Charge]]*60</f>
        <v>0</v>
      </c>
      <c r="R433" s="268">
        <f>Table1[[#This Row],[Total NRC]]+Table1[[#This Row],[Total MRC == '[60 months times  proposed MRC Charge (K)']]]</f>
        <v>0</v>
      </c>
      <c r="S433" s="93"/>
    </row>
    <row r="434" spans="1:19" ht="24">
      <c r="A434" s="58"/>
      <c r="B434" s="54"/>
      <c r="C434" s="11" t="s">
        <v>1309</v>
      </c>
      <c r="D434" s="11" t="s">
        <v>1313</v>
      </c>
      <c r="E434" s="19" t="s">
        <v>1314</v>
      </c>
      <c r="F434" s="12">
        <v>96619</v>
      </c>
      <c r="G434" s="11" t="s">
        <v>1315</v>
      </c>
      <c r="H434" s="11" t="s">
        <v>586</v>
      </c>
      <c r="I434" s="13" t="s">
        <v>22</v>
      </c>
      <c r="J434" s="21" t="s">
        <v>41</v>
      </c>
      <c r="K434" s="267">
        <v>0</v>
      </c>
      <c r="L434" s="267">
        <v>0</v>
      </c>
      <c r="M434" s="267">
        <v>0</v>
      </c>
      <c r="N434" s="267">
        <v>0</v>
      </c>
      <c r="O434" s="267">
        <v>0</v>
      </c>
      <c r="P434" s="268">
        <f t="shared" si="6"/>
        <v>0</v>
      </c>
      <c r="Q434" s="268">
        <f>Table1[[#This Row],[MRC - Monthly Recurring Charge]]*60</f>
        <v>0</v>
      </c>
      <c r="R434" s="268">
        <f>Table1[[#This Row],[Total NRC]]+Table1[[#This Row],[Total MRC == '[60 months times  proposed MRC Charge (K)']]]</f>
        <v>0</v>
      </c>
      <c r="S434" s="90"/>
    </row>
    <row r="435" spans="1:19" ht="24">
      <c r="A435" s="61"/>
      <c r="B435" s="55"/>
      <c r="C435" s="15" t="s">
        <v>1309</v>
      </c>
      <c r="D435" s="15" t="s">
        <v>1316</v>
      </c>
      <c r="E435" s="23" t="s">
        <v>1317</v>
      </c>
      <c r="F435" s="16">
        <v>96581</v>
      </c>
      <c r="G435" s="15" t="s">
        <v>1318</v>
      </c>
      <c r="H435" s="15" t="s">
        <v>586</v>
      </c>
      <c r="I435" s="17" t="s">
        <v>22</v>
      </c>
      <c r="J435" s="18" t="s">
        <v>41</v>
      </c>
      <c r="K435" s="269">
        <v>0</v>
      </c>
      <c r="L435" s="269">
        <v>0</v>
      </c>
      <c r="M435" s="269">
        <v>0</v>
      </c>
      <c r="N435" s="269">
        <v>0</v>
      </c>
      <c r="O435" s="269">
        <v>0</v>
      </c>
      <c r="P435" s="268">
        <f t="shared" si="6"/>
        <v>0</v>
      </c>
      <c r="Q435" s="268">
        <f>Table1[[#This Row],[MRC - Monthly Recurring Charge]]*60</f>
        <v>0</v>
      </c>
      <c r="R435" s="268">
        <f>Table1[[#This Row],[Total NRC]]+Table1[[#This Row],[Total MRC == '[60 months times  proposed MRC Charge (K)']]]</f>
        <v>0</v>
      </c>
      <c r="S435" s="93"/>
    </row>
    <row r="436" spans="1:19" ht="24">
      <c r="A436" s="58"/>
      <c r="B436" s="54"/>
      <c r="C436" s="11" t="s">
        <v>1309</v>
      </c>
      <c r="D436" s="11" t="s">
        <v>1319</v>
      </c>
      <c r="E436" s="19" t="s">
        <v>1320</v>
      </c>
      <c r="F436" s="12">
        <v>17004840</v>
      </c>
      <c r="G436" s="11" t="s">
        <v>1321</v>
      </c>
      <c r="H436" s="11" t="s">
        <v>87</v>
      </c>
      <c r="I436" s="13" t="s">
        <v>22</v>
      </c>
      <c r="J436" s="21" t="s">
        <v>41</v>
      </c>
      <c r="K436" s="266">
        <v>0</v>
      </c>
      <c r="L436" s="266">
        <v>0</v>
      </c>
      <c r="M436" s="266">
        <v>0</v>
      </c>
      <c r="N436" s="266">
        <v>0</v>
      </c>
      <c r="O436" s="267">
        <v>0</v>
      </c>
      <c r="P436" s="268">
        <f t="shared" si="6"/>
        <v>0</v>
      </c>
      <c r="Q436" s="268">
        <f>Table1[[#This Row],[MRC - Monthly Recurring Charge]]*60</f>
        <v>0</v>
      </c>
      <c r="R436" s="268">
        <f>Table1[[#This Row],[Total NRC]]+Table1[[#This Row],[Total MRC == '[60 months times  proposed MRC Charge (K)']]]</f>
        <v>0</v>
      </c>
      <c r="S436" s="90"/>
    </row>
    <row r="437" spans="1:19" ht="24">
      <c r="A437" s="73"/>
      <c r="B437" s="55"/>
      <c r="C437" s="15" t="s">
        <v>1309</v>
      </c>
      <c r="D437" s="15" t="s">
        <v>1322</v>
      </c>
      <c r="E437" s="23" t="s">
        <v>1323</v>
      </c>
      <c r="F437" s="16" t="s">
        <v>376</v>
      </c>
      <c r="G437" s="15" t="s">
        <v>1324</v>
      </c>
      <c r="H437" s="15" t="s">
        <v>656</v>
      </c>
      <c r="I437" s="17" t="s">
        <v>22</v>
      </c>
      <c r="J437" s="18" t="s">
        <v>41</v>
      </c>
      <c r="K437" s="269">
        <v>0</v>
      </c>
      <c r="L437" s="269">
        <v>0</v>
      </c>
      <c r="M437" s="269">
        <v>0</v>
      </c>
      <c r="N437" s="269">
        <v>0</v>
      </c>
      <c r="O437" s="269">
        <v>0</v>
      </c>
      <c r="P437" s="268">
        <f t="shared" si="6"/>
        <v>0</v>
      </c>
      <c r="Q437" s="268">
        <f>Table1[[#This Row],[MRC - Monthly Recurring Charge]]*60</f>
        <v>0</v>
      </c>
      <c r="R437" s="268">
        <f>Table1[[#This Row],[Total NRC]]+Table1[[#This Row],[Total MRC == '[60 months times  proposed MRC Charge (K)']]]</f>
        <v>0</v>
      </c>
      <c r="S437" s="91"/>
    </row>
    <row r="438" spans="1:19" ht="24">
      <c r="A438" s="65"/>
      <c r="B438" s="54"/>
      <c r="C438" s="11" t="s">
        <v>1325</v>
      </c>
      <c r="D438" s="11" t="s">
        <v>1326</v>
      </c>
      <c r="E438" s="19" t="s">
        <v>1327</v>
      </c>
      <c r="F438" s="12">
        <v>17023663</v>
      </c>
      <c r="G438" s="11" t="s">
        <v>1328</v>
      </c>
      <c r="H438" s="22" t="s">
        <v>946</v>
      </c>
      <c r="I438" s="13" t="s">
        <v>22</v>
      </c>
      <c r="J438" s="21" t="s">
        <v>41</v>
      </c>
      <c r="K438" s="267">
        <v>0</v>
      </c>
      <c r="L438" s="267">
        <v>0</v>
      </c>
      <c r="M438" s="267">
        <v>0</v>
      </c>
      <c r="N438" s="267">
        <v>0</v>
      </c>
      <c r="O438" s="267">
        <v>0</v>
      </c>
      <c r="P438" s="268">
        <f t="shared" si="6"/>
        <v>0</v>
      </c>
      <c r="Q438" s="268">
        <f>Table1[[#This Row],[MRC - Monthly Recurring Charge]]*60</f>
        <v>0</v>
      </c>
      <c r="R438" s="268">
        <f>Table1[[#This Row],[Total NRC]]+Table1[[#This Row],[Total MRC == '[60 months times  proposed MRC Charge (K)']]]</f>
        <v>0</v>
      </c>
      <c r="S438" s="90"/>
    </row>
    <row r="439" spans="1:19" ht="24">
      <c r="A439" s="69"/>
      <c r="B439" s="55"/>
      <c r="C439" s="15" t="s">
        <v>1329</v>
      </c>
      <c r="D439" s="15" t="s">
        <v>1330</v>
      </c>
      <c r="E439" s="23" t="s">
        <v>1331</v>
      </c>
      <c r="F439" s="16">
        <v>96521</v>
      </c>
      <c r="G439" s="15" t="s">
        <v>1332</v>
      </c>
      <c r="H439" s="15" t="s">
        <v>1333</v>
      </c>
      <c r="I439" s="17" t="s">
        <v>22</v>
      </c>
      <c r="J439" s="18" t="s">
        <v>41</v>
      </c>
      <c r="K439" s="270">
        <v>0</v>
      </c>
      <c r="L439" s="270">
        <v>0</v>
      </c>
      <c r="M439" s="270">
        <v>0</v>
      </c>
      <c r="N439" s="270">
        <v>0</v>
      </c>
      <c r="O439" s="269">
        <v>0</v>
      </c>
      <c r="P439" s="268">
        <f t="shared" si="6"/>
        <v>0</v>
      </c>
      <c r="Q439" s="268">
        <f>Table1[[#This Row],[MRC - Monthly Recurring Charge]]*60</f>
        <v>0</v>
      </c>
      <c r="R439" s="268">
        <f>Table1[[#This Row],[Total NRC]]+Table1[[#This Row],[Total MRC == '[60 months times  proposed MRC Charge (K)']]]</f>
        <v>0</v>
      </c>
      <c r="S439" s="93"/>
    </row>
    <row r="440" spans="1:19" ht="24">
      <c r="A440" s="74"/>
      <c r="B440" s="54"/>
      <c r="C440" s="11" t="s">
        <v>1329</v>
      </c>
      <c r="D440" s="11" t="s">
        <v>1334</v>
      </c>
      <c r="E440" s="19" t="s">
        <v>1335</v>
      </c>
      <c r="F440" s="12">
        <v>96480</v>
      </c>
      <c r="G440" s="11" t="s">
        <v>1336</v>
      </c>
      <c r="H440" s="11" t="s">
        <v>1333</v>
      </c>
      <c r="I440" s="13" t="s">
        <v>22</v>
      </c>
      <c r="J440" s="21" t="s">
        <v>41</v>
      </c>
      <c r="K440" s="267">
        <v>0</v>
      </c>
      <c r="L440" s="267">
        <v>0</v>
      </c>
      <c r="M440" s="267">
        <v>0</v>
      </c>
      <c r="N440" s="267">
        <v>0</v>
      </c>
      <c r="O440" s="267">
        <v>0</v>
      </c>
      <c r="P440" s="268">
        <f t="shared" si="6"/>
        <v>0</v>
      </c>
      <c r="Q440" s="268">
        <f>Table1[[#This Row],[MRC - Monthly Recurring Charge]]*60</f>
        <v>0</v>
      </c>
      <c r="R440" s="268">
        <f>Table1[[#This Row],[Total NRC]]+Table1[[#This Row],[Total MRC == '[60 months times  proposed MRC Charge (K)']]]</f>
        <v>0</v>
      </c>
      <c r="S440" s="95"/>
    </row>
    <row r="441" spans="1:19" ht="24">
      <c r="A441" s="75"/>
      <c r="B441" s="55"/>
      <c r="C441" s="15" t="s">
        <v>1329</v>
      </c>
      <c r="D441" s="15" t="s">
        <v>1337</v>
      </c>
      <c r="E441" s="23" t="s">
        <v>1338</v>
      </c>
      <c r="F441" s="16">
        <v>96555</v>
      </c>
      <c r="G441" s="15" t="s">
        <v>1339</v>
      </c>
      <c r="H441" s="15" t="s">
        <v>1333</v>
      </c>
      <c r="I441" s="17" t="s">
        <v>22</v>
      </c>
      <c r="J441" s="18" t="s">
        <v>41</v>
      </c>
      <c r="K441" s="270">
        <v>0</v>
      </c>
      <c r="L441" s="270">
        <v>0</v>
      </c>
      <c r="M441" s="270">
        <v>0</v>
      </c>
      <c r="N441" s="270">
        <v>0</v>
      </c>
      <c r="O441" s="269">
        <v>0</v>
      </c>
      <c r="P441" s="268">
        <f t="shared" si="6"/>
        <v>0</v>
      </c>
      <c r="Q441" s="268">
        <f>Table1[[#This Row],[MRC - Monthly Recurring Charge]]*60</f>
        <v>0</v>
      </c>
      <c r="R441" s="268">
        <f>Table1[[#This Row],[Total NRC]]+Table1[[#This Row],[Total MRC == '[60 months times  proposed MRC Charge (K)']]]</f>
        <v>0</v>
      </c>
      <c r="S441" s="94"/>
    </row>
    <row r="442" spans="1:19" ht="24">
      <c r="A442" s="76"/>
      <c r="B442" s="54"/>
      <c r="C442" s="11" t="s">
        <v>1329</v>
      </c>
      <c r="D442" s="11" t="s">
        <v>1340</v>
      </c>
      <c r="E442" s="19" t="s">
        <v>1341</v>
      </c>
      <c r="F442" s="12">
        <v>16068492</v>
      </c>
      <c r="G442" s="11" t="s">
        <v>1342</v>
      </c>
      <c r="H442" s="11" t="s">
        <v>1333</v>
      </c>
      <c r="I442" s="13" t="s">
        <v>22</v>
      </c>
      <c r="J442" s="21" t="s">
        <v>41</v>
      </c>
      <c r="K442" s="267">
        <v>0</v>
      </c>
      <c r="L442" s="267">
        <v>0</v>
      </c>
      <c r="M442" s="267">
        <v>0</v>
      </c>
      <c r="N442" s="267">
        <v>0</v>
      </c>
      <c r="O442" s="267">
        <v>0</v>
      </c>
      <c r="P442" s="268">
        <f t="shared" si="6"/>
        <v>0</v>
      </c>
      <c r="Q442" s="268">
        <f>Table1[[#This Row],[MRC - Monthly Recurring Charge]]*60</f>
        <v>0</v>
      </c>
      <c r="R442" s="268">
        <f>Table1[[#This Row],[Total NRC]]+Table1[[#This Row],[Total MRC == '[60 months times  proposed MRC Charge (K)']]]</f>
        <v>0</v>
      </c>
      <c r="S442" s="95"/>
    </row>
    <row r="443" spans="1:19" ht="24">
      <c r="A443" s="75"/>
      <c r="B443" s="55"/>
      <c r="C443" s="15" t="s">
        <v>1329</v>
      </c>
      <c r="D443" s="15" t="s">
        <v>1343</v>
      </c>
      <c r="E443" s="23" t="s">
        <v>1344</v>
      </c>
      <c r="F443" s="16">
        <v>16068493</v>
      </c>
      <c r="G443" s="15" t="s">
        <v>1345</v>
      </c>
      <c r="H443" s="15" t="s">
        <v>1333</v>
      </c>
      <c r="I443" s="17" t="s">
        <v>22</v>
      </c>
      <c r="J443" s="18" t="s">
        <v>41</v>
      </c>
      <c r="K443" s="269">
        <v>0</v>
      </c>
      <c r="L443" s="269">
        <v>0</v>
      </c>
      <c r="M443" s="269">
        <v>0</v>
      </c>
      <c r="N443" s="269">
        <v>0</v>
      </c>
      <c r="O443" s="269">
        <v>0</v>
      </c>
      <c r="P443" s="268">
        <f t="shared" si="6"/>
        <v>0</v>
      </c>
      <c r="Q443" s="268">
        <f>Table1[[#This Row],[MRC - Monthly Recurring Charge]]*60</f>
        <v>0</v>
      </c>
      <c r="R443" s="268">
        <f>Table1[[#This Row],[Total NRC]]+Table1[[#This Row],[Total MRC == '[60 months times  proposed MRC Charge (K)']]]</f>
        <v>0</v>
      </c>
      <c r="S443" s="94"/>
    </row>
    <row r="444" spans="1:19" ht="24">
      <c r="A444" s="76"/>
      <c r="B444" s="54"/>
      <c r="C444" s="11" t="s">
        <v>1329</v>
      </c>
      <c r="D444" s="11" t="s">
        <v>1346</v>
      </c>
      <c r="E444" s="19" t="s">
        <v>1347</v>
      </c>
      <c r="F444" s="12" t="s">
        <v>1205</v>
      </c>
      <c r="G444" s="11" t="s">
        <v>1348</v>
      </c>
      <c r="H444" s="11" t="s">
        <v>586</v>
      </c>
      <c r="I444" s="13" t="s">
        <v>27</v>
      </c>
      <c r="J444" s="21" t="s">
        <v>41</v>
      </c>
      <c r="K444" s="266">
        <v>0</v>
      </c>
      <c r="L444" s="266">
        <v>0</v>
      </c>
      <c r="M444" s="266">
        <v>0</v>
      </c>
      <c r="N444" s="266">
        <v>0</v>
      </c>
      <c r="O444" s="267">
        <v>0</v>
      </c>
      <c r="P444" s="268">
        <f t="shared" si="6"/>
        <v>0</v>
      </c>
      <c r="Q444" s="268">
        <f>Table1[[#This Row],[MRC - Monthly Recurring Charge]]*60</f>
        <v>0</v>
      </c>
      <c r="R444" s="268">
        <f>Table1[[#This Row],[Total NRC]]+Table1[[#This Row],[Total MRC == '[60 months times  proposed MRC Charge (K)']]]</f>
        <v>0</v>
      </c>
      <c r="S444" s="95"/>
    </row>
    <row r="445" spans="1:19" ht="24">
      <c r="A445" s="62"/>
      <c r="B445" s="55"/>
      <c r="C445" s="15" t="s">
        <v>1329</v>
      </c>
      <c r="D445" s="15" t="s">
        <v>1349</v>
      </c>
      <c r="E445" s="23" t="s">
        <v>1350</v>
      </c>
      <c r="F445" s="16">
        <v>96498</v>
      </c>
      <c r="G445" s="15" t="s">
        <v>1351</v>
      </c>
      <c r="H445" s="15" t="s">
        <v>1333</v>
      </c>
      <c r="I445" s="17" t="s">
        <v>22</v>
      </c>
      <c r="J445" s="18" t="s">
        <v>41</v>
      </c>
      <c r="K445" s="269">
        <v>0</v>
      </c>
      <c r="L445" s="269">
        <v>0</v>
      </c>
      <c r="M445" s="269">
        <v>0</v>
      </c>
      <c r="N445" s="269">
        <v>0</v>
      </c>
      <c r="O445" s="269">
        <v>0</v>
      </c>
      <c r="P445" s="268">
        <f t="shared" si="6"/>
        <v>0</v>
      </c>
      <c r="Q445" s="268">
        <f>Table1[[#This Row],[MRC - Monthly Recurring Charge]]*60</f>
        <v>0</v>
      </c>
      <c r="R445" s="268">
        <f>Table1[[#This Row],[Total NRC]]+Table1[[#This Row],[Total MRC == '[60 months times  proposed MRC Charge (K)']]]</f>
        <v>0</v>
      </c>
      <c r="S445" s="91"/>
    </row>
    <row r="446" spans="1:19" ht="24">
      <c r="A446" s="74"/>
      <c r="B446" s="54"/>
      <c r="C446" s="11" t="s">
        <v>1329</v>
      </c>
      <c r="D446" s="11" t="s">
        <v>1352</v>
      </c>
      <c r="E446" s="19" t="s">
        <v>1353</v>
      </c>
      <c r="F446" s="12">
        <v>96476</v>
      </c>
      <c r="G446" s="11" t="s">
        <v>1354</v>
      </c>
      <c r="H446" s="11" t="s">
        <v>1333</v>
      </c>
      <c r="I446" s="13" t="s">
        <v>22</v>
      </c>
      <c r="J446" s="21" t="s">
        <v>41</v>
      </c>
      <c r="K446" s="267">
        <v>0</v>
      </c>
      <c r="L446" s="267">
        <v>0</v>
      </c>
      <c r="M446" s="267">
        <v>0</v>
      </c>
      <c r="N446" s="267">
        <v>0</v>
      </c>
      <c r="O446" s="267">
        <v>0</v>
      </c>
      <c r="P446" s="268">
        <f t="shared" si="6"/>
        <v>0</v>
      </c>
      <c r="Q446" s="268">
        <f>Table1[[#This Row],[MRC - Monthly Recurring Charge]]*60</f>
        <v>0</v>
      </c>
      <c r="R446" s="268">
        <f>Table1[[#This Row],[Total NRC]]+Table1[[#This Row],[Total MRC == '[60 months times  proposed MRC Charge (K)']]]</f>
        <v>0</v>
      </c>
      <c r="S446" s="95"/>
    </row>
    <row r="447" spans="1:19" ht="24">
      <c r="A447" s="62"/>
      <c r="B447" s="55"/>
      <c r="C447" s="15" t="s">
        <v>1355</v>
      </c>
      <c r="D447" s="15" t="s">
        <v>1356</v>
      </c>
      <c r="E447" s="23" t="s">
        <v>1357</v>
      </c>
      <c r="F447" s="16">
        <v>96556</v>
      </c>
      <c r="G447" s="15" t="s">
        <v>1358</v>
      </c>
      <c r="H447" s="15" t="s">
        <v>651</v>
      </c>
      <c r="I447" s="17" t="s">
        <v>22</v>
      </c>
      <c r="J447" s="18" t="s">
        <v>41</v>
      </c>
      <c r="K447" s="269">
        <v>0</v>
      </c>
      <c r="L447" s="269">
        <v>0</v>
      </c>
      <c r="M447" s="269">
        <v>0</v>
      </c>
      <c r="N447" s="269">
        <v>0</v>
      </c>
      <c r="O447" s="269">
        <v>0</v>
      </c>
      <c r="P447" s="268">
        <f t="shared" si="6"/>
        <v>0</v>
      </c>
      <c r="Q447" s="268">
        <f>Table1[[#This Row],[MRC - Monthly Recurring Charge]]*60</f>
        <v>0</v>
      </c>
      <c r="R447" s="268">
        <f>Table1[[#This Row],[Total NRC]]+Table1[[#This Row],[Total MRC == '[60 months times  proposed MRC Charge (K)']]]</f>
        <v>0</v>
      </c>
      <c r="S447" s="91"/>
    </row>
    <row r="448" spans="1:19" ht="24">
      <c r="A448" s="60"/>
      <c r="B448" s="54"/>
      <c r="C448" s="11" t="s">
        <v>1355</v>
      </c>
      <c r="D448" s="11" t="s">
        <v>1359</v>
      </c>
      <c r="E448" s="19" t="s">
        <v>1360</v>
      </c>
      <c r="F448" s="12">
        <v>96527</v>
      </c>
      <c r="G448" s="11" t="s">
        <v>1361</v>
      </c>
      <c r="H448" s="11" t="s">
        <v>651</v>
      </c>
      <c r="I448" s="13" t="s">
        <v>22</v>
      </c>
      <c r="J448" s="21" t="s">
        <v>41</v>
      </c>
      <c r="K448" s="266">
        <v>0</v>
      </c>
      <c r="L448" s="266">
        <v>0</v>
      </c>
      <c r="M448" s="266">
        <v>0</v>
      </c>
      <c r="N448" s="266">
        <v>0</v>
      </c>
      <c r="O448" s="267">
        <v>0</v>
      </c>
      <c r="P448" s="268">
        <f t="shared" si="6"/>
        <v>0</v>
      </c>
      <c r="Q448" s="268">
        <f>Table1[[#This Row],[MRC - Monthly Recurring Charge]]*60</f>
        <v>0</v>
      </c>
      <c r="R448" s="268">
        <f>Table1[[#This Row],[Total NRC]]+Table1[[#This Row],[Total MRC == '[60 months times  proposed MRC Charge (K)']]]</f>
        <v>0</v>
      </c>
      <c r="S448" s="92"/>
    </row>
    <row r="449" spans="1:19" ht="24">
      <c r="A449" s="62"/>
      <c r="B449" s="55"/>
      <c r="C449" s="15" t="s">
        <v>1355</v>
      </c>
      <c r="D449" s="15" t="s">
        <v>1362</v>
      </c>
      <c r="E449" s="23" t="s">
        <v>1363</v>
      </c>
      <c r="F449" s="16">
        <v>17046747</v>
      </c>
      <c r="G449" s="15" t="s">
        <v>1364</v>
      </c>
      <c r="H449" s="15" t="s">
        <v>651</v>
      </c>
      <c r="I449" s="17" t="s">
        <v>22</v>
      </c>
      <c r="J449" s="18" t="s">
        <v>41</v>
      </c>
      <c r="K449" s="269">
        <v>0</v>
      </c>
      <c r="L449" s="269">
        <v>0</v>
      </c>
      <c r="M449" s="269">
        <v>0</v>
      </c>
      <c r="N449" s="269">
        <v>0</v>
      </c>
      <c r="O449" s="269">
        <v>0</v>
      </c>
      <c r="P449" s="268">
        <f t="shared" si="6"/>
        <v>0</v>
      </c>
      <c r="Q449" s="268">
        <f>Table1[[#This Row],[MRC - Monthly Recurring Charge]]*60</f>
        <v>0</v>
      </c>
      <c r="R449" s="268">
        <f>Table1[[#This Row],[Total NRC]]+Table1[[#This Row],[Total MRC == '[60 months times  proposed MRC Charge (K)']]]</f>
        <v>0</v>
      </c>
      <c r="S449" s="91"/>
    </row>
    <row r="450" spans="1:19" ht="24">
      <c r="A450" s="60"/>
      <c r="B450" s="54"/>
      <c r="C450" s="11" t="s">
        <v>1355</v>
      </c>
      <c r="D450" s="11" t="s">
        <v>1365</v>
      </c>
      <c r="E450" s="19" t="s">
        <v>1366</v>
      </c>
      <c r="F450" s="12">
        <v>96520</v>
      </c>
      <c r="G450" s="11" t="s">
        <v>1367</v>
      </c>
      <c r="H450" s="11" t="s">
        <v>651</v>
      </c>
      <c r="I450" s="13" t="s">
        <v>22</v>
      </c>
      <c r="J450" s="21" t="s">
        <v>41</v>
      </c>
      <c r="K450" s="267">
        <v>0</v>
      </c>
      <c r="L450" s="267">
        <v>0</v>
      </c>
      <c r="M450" s="267">
        <v>0</v>
      </c>
      <c r="N450" s="267">
        <v>0</v>
      </c>
      <c r="O450" s="267">
        <v>0</v>
      </c>
      <c r="P450" s="268">
        <f t="shared" si="6"/>
        <v>0</v>
      </c>
      <c r="Q450" s="268">
        <f>Table1[[#This Row],[MRC - Monthly Recurring Charge]]*60</f>
        <v>0</v>
      </c>
      <c r="R450" s="268">
        <f>Table1[[#This Row],[Total NRC]]+Table1[[#This Row],[Total MRC == '[60 months times  proposed MRC Charge (K)']]]</f>
        <v>0</v>
      </c>
      <c r="S450" s="92"/>
    </row>
    <row r="451" spans="1:19" ht="24">
      <c r="A451" s="62"/>
      <c r="B451" s="55"/>
      <c r="C451" s="15" t="s">
        <v>1355</v>
      </c>
      <c r="D451" s="15" t="s">
        <v>1368</v>
      </c>
      <c r="E451" s="23" t="s">
        <v>1369</v>
      </c>
      <c r="F451" s="16">
        <v>96523</v>
      </c>
      <c r="G451" s="15" t="s">
        <v>1370</v>
      </c>
      <c r="H451" s="15" t="s">
        <v>651</v>
      </c>
      <c r="I451" s="17" t="s">
        <v>22</v>
      </c>
      <c r="J451" s="18" t="s">
        <v>41</v>
      </c>
      <c r="K451" s="269">
        <v>0</v>
      </c>
      <c r="L451" s="269">
        <v>0</v>
      </c>
      <c r="M451" s="269">
        <v>0</v>
      </c>
      <c r="N451" s="269">
        <v>0</v>
      </c>
      <c r="O451" s="269">
        <v>0</v>
      </c>
      <c r="P451" s="268">
        <f t="shared" si="6"/>
        <v>0</v>
      </c>
      <c r="Q451" s="268">
        <f>Table1[[#This Row],[MRC - Monthly Recurring Charge]]*60</f>
        <v>0</v>
      </c>
      <c r="R451" s="268">
        <f>Table1[[#This Row],[Total NRC]]+Table1[[#This Row],[Total MRC == '[60 months times  proposed MRC Charge (K)']]]</f>
        <v>0</v>
      </c>
      <c r="S451" s="91"/>
    </row>
    <row r="452" spans="1:19" ht="24">
      <c r="A452" s="60"/>
      <c r="B452" s="54"/>
      <c r="C452" s="11" t="s">
        <v>1355</v>
      </c>
      <c r="D452" s="11" t="s">
        <v>1371</v>
      </c>
      <c r="E452" s="19" t="s">
        <v>1372</v>
      </c>
      <c r="F452" s="12">
        <v>96525</v>
      </c>
      <c r="G452" s="11" t="s">
        <v>1373</v>
      </c>
      <c r="H452" s="11" t="s">
        <v>651</v>
      </c>
      <c r="I452" s="13" t="s">
        <v>22</v>
      </c>
      <c r="J452" s="21" t="s">
        <v>41</v>
      </c>
      <c r="K452" s="267">
        <v>0</v>
      </c>
      <c r="L452" s="267">
        <v>0</v>
      </c>
      <c r="M452" s="267">
        <v>0</v>
      </c>
      <c r="N452" s="267">
        <v>0</v>
      </c>
      <c r="O452" s="267">
        <v>0</v>
      </c>
      <c r="P452" s="268">
        <f t="shared" si="6"/>
        <v>0</v>
      </c>
      <c r="Q452" s="268">
        <f>Table1[[#This Row],[MRC - Monthly Recurring Charge]]*60</f>
        <v>0</v>
      </c>
      <c r="R452" s="268">
        <f>Table1[[#This Row],[Total NRC]]+Table1[[#This Row],[Total MRC == '[60 months times  proposed MRC Charge (K)']]]</f>
        <v>0</v>
      </c>
      <c r="S452" s="92"/>
    </row>
    <row r="453" spans="1:19" ht="24">
      <c r="A453" s="62"/>
      <c r="B453" s="55"/>
      <c r="C453" s="15" t="s">
        <v>1355</v>
      </c>
      <c r="D453" s="15" t="s">
        <v>1374</v>
      </c>
      <c r="E453" s="23" t="s">
        <v>1375</v>
      </c>
      <c r="F453" s="16">
        <v>96484</v>
      </c>
      <c r="G453" s="15" t="s">
        <v>1376</v>
      </c>
      <c r="H453" s="15" t="s">
        <v>651</v>
      </c>
      <c r="I453" s="17" t="s">
        <v>22</v>
      </c>
      <c r="J453" s="18" t="s">
        <v>41</v>
      </c>
      <c r="K453" s="270">
        <v>0</v>
      </c>
      <c r="L453" s="270">
        <v>0</v>
      </c>
      <c r="M453" s="270">
        <v>0</v>
      </c>
      <c r="N453" s="270">
        <v>0</v>
      </c>
      <c r="O453" s="269">
        <v>0</v>
      </c>
      <c r="P453" s="268">
        <f t="shared" si="6"/>
        <v>0</v>
      </c>
      <c r="Q453" s="268">
        <f>Table1[[#This Row],[MRC - Monthly Recurring Charge]]*60</f>
        <v>0</v>
      </c>
      <c r="R453" s="268">
        <f>Table1[[#This Row],[Total NRC]]+Table1[[#This Row],[Total MRC == '[60 months times  proposed MRC Charge (K)']]]</f>
        <v>0</v>
      </c>
      <c r="S453" s="91"/>
    </row>
    <row r="454" spans="1:19" ht="24">
      <c r="A454" s="60"/>
      <c r="B454" s="54"/>
      <c r="C454" s="11" t="s">
        <v>1355</v>
      </c>
      <c r="D454" s="11" t="s">
        <v>1377</v>
      </c>
      <c r="E454" s="19" t="s">
        <v>1378</v>
      </c>
      <c r="F454" s="12">
        <v>96490</v>
      </c>
      <c r="G454" s="11" t="s">
        <v>1379</v>
      </c>
      <c r="H454" s="11" t="s">
        <v>651</v>
      </c>
      <c r="I454" s="13" t="s">
        <v>22</v>
      </c>
      <c r="J454" s="21" t="s">
        <v>41</v>
      </c>
      <c r="K454" s="267">
        <v>0</v>
      </c>
      <c r="L454" s="267">
        <v>0</v>
      </c>
      <c r="M454" s="267">
        <v>0</v>
      </c>
      <c r="N454" s="267">
        <v>0</v>
      </c>
      <c r="O454" s="267">
        <v>0</v>
      </c>
      <c r="P454" s="268">
        <f t="shared" si="6"/>
        <v>0</v>
      </c>
      <c r="Q454" s="268">
        <f>Table1[[#This Row],[MRC - Monthly Recurring Charge]]*60</f>
        <v>0</v>
      </c>
      <c r="R454" s="268">
        <f>Table1[[#This Row],[Total NRC]]+Table1[[#This Row],[Total MRC == '[60 months times  proposed MRC Charge (K)']]]</f>
        <v>0</v>
      </c>
      <c r="S454" s="92"/>
    </row>
    <row r="455" spans="1:19" ht="24">
      <c r="A455" s="62"/>
      <c r="B455" s="55"/>
      <c r="C455" s="15" t="s">
        <v>1355</v>
      </c>
      <c r="D455" s="15" t="s">
        <v>1380</v>
      </c>
      <c r="E455" s="23" t="s">
        <v>1381</v>
      </c>
      <c r="F455" s="16">
        <v>96477</v>
      </c>
      <c r="G455" s="15" t="s">
        <v>1382</v>
      </c>
      <c r="H455" s="15" t="s">
        <v>651</v>
      </c>
      <c r="I455" s="17" t="s">
        <v>22</v>
      </c>
      <c r="J455" s="18" t="s">
        <v>41</v>
      </c>
      <c r="K455" s="269">
        <v>0</v>
      </c>
      <c r="L455" s="269">
        <v>0</v>
      </c>
      <c r="M455" s="269">
        <v>0</v>
      </c>
      <c r="N455" s="269">
        <v>0</v>
      </c>
      <c r="O455" s="269">
        <v>0</v>
      </c>
      <c r="P455" s="268">
        <f t="shared" si="6"/>
        <v>0</v>
      </c>
      <c r="Q455" s="268">
        <f>Table1[[#This Row],[MRC - Monthly Recurring Charge]]*60</f>
        <v>0</v>
      </c>
      <c r="R455" s="268">
        <f>Table1[[#This Row],[Total NRC]]+Table1[[#This Row],[Total MRC == '[60 months times  proposed MRC Charge (K)']]]</f>
        <v>0</v>
      </c>
      <c r="S455" s="91"/>
    </row>
    <row r="456" spans="1:19" ht="24">
      <c r="A456" s="60"/>
      <c r="B456" s="54"/>
      <c r="C456" s="11" t="s">
        <v>1355</v>
      </c>
      <c r="D456" s="11" t="s">
        <v>1383</v>
      </c>
      <c r="E456" s="19" t="s">
        <v>989</v>
      </c>
      <c r="F456" s="12">
        <v>232898</v>
      </c>
      <c r="G456" s="11" t="s">
        <v>1384</v>
      </c>
      <c r="H456" s="11" t="s">
        <v>651</v>
      </c>
      <c r="I456" s="13" t="s">
        <v>22</v>
      </c>
      <c r="J456" s="21" t="s">
        <v>41</v>
      </c>
      <c r="K456" s="266">
        <v>0</v>
      </c>
      <c r="L456" s="266">
        <v>0</v>
      </c>
      <c r="M456" s="266">
        <v>0</v>
      </c>
      <c r="N456" s="266">
        <v>0</v>
      </c>
      <c r="O456" s="267">
        <v>0</v>
      </c>
      <c r="P456" s="268">
        <f t="shared" si="6"/>
        <v>0</v>
      </c>
      <c r="Q456" s="268">
        <f>Table1[[#This Row],[MRC - Monthly Recurring Charge]]*60</f>
        <v>0</v>
      </c>
      <c r="R456" s="268">
        <f>Table1[[#This Row],[Total NRC]]+Table1[[#This Row],[Total MRC == '[60 months times  proposed MRC Charge (K)']]]</f>
        <v>0</v>
      </c>
      <c r="S456" s="92"/>
    </row>
    <row r="457" spans="1:19" ht="24">
      <c r="A457" s="62"/>
      <c r="B457" s="55"/>
      <c r="C457" s="15" t="s">
        <v>1355</v>
      </c>
      <c r="D457" s="15" t="s">
        <v>1385</v>
      </c>
      <c r="E457" s="23" t="s">
        <v>1386</v>
      </c>
      <c r="F457" s="16">
        <v>96482</v>
      </c>
      <c r="G457" s="15" t="s">
        <v>1387</v>
      </c>
      <c r="H457" s="15" t="s">
        <v>651</v>
      </c>
      <c r="I457" s="17" t="s">
        <v>22</v>
      </c>
      <c r="J457" s="18" t="s">
        <v>41</v>
      </c>
      <c r="K457" s="269">
        <v>0</v>
      </c>
      <c r="L457" s="269">
        <v>0</v>
      </c>
      <c r="M457" s="269">
        <v>0</v>
      </c>
      <c r="N457" s="269">
        <v>0</v>
      </c>
      <c r="O457" s="269">
        <v>0</v>
      </c>
      <c r="P457" s="268">
        <f t="shared" si="6"/>
        <v>0</v>
      </c>
      <c r="Q457" s="268">
        <f>Table1[[#This Row],[MRC - Monthly Recurring Charge]]*60</f>
        <v>0</v>
      </c>
      <c r="R457" s="268">
        <f>Table1[[#This Row],[Total NRC]]+Table1[[#This Row],[Total MRC == '[60 months times  proposed MRC Charge (K)']]]</f>
        <v>0</v>
      </c>
      <c r="S457" s="91"/>
    </row>
    <row r="458" spans="1:19" ht="24">
      <c r="A458" s="60"/>
      <c r="B458" s="54"/>
      <c r="C458" s="11" t="s">
        <v>1355</v>
      </c>
      <c r="D458" s="11" t="s">
        <v>1388</v>
      </c>
      <c r="E458" s="19" t="s">
        <v>1389</v>
      </c>
      <c r="F458" s="12">
        <v>96486</v>
      </c>
      <c r="G458" s="11" t="s">
        <v>1390</v>
      </c>
      <c r="H458" s="11" t="s">
        <v>651</v>
      </c>
      <c r="I458" s="13" t="s">
        <v>22</v>
      </c>
      <c r="J458" s="21" t="s">
        <v>41</v>
      </c>
      <c r="K458" s="267">
        <v>0</v>
      </c>
      <c r="L458" s="267">
        <v>0</v>
      </c>
      <c r="M458" s="267">
        <v>0</v>
      </c>
      <c r="N458" s="267">
        <v>0</v>
      </c>
      <c r="O458" s="267">
        <v>0</v>
      </c>
      <c r="P458" s="268">
        <f t="shared" si="6"/>
        <v>0</v>
      </c>
      <c r="Q458" s="268">
        <f>Table1[[#This Row],[MRC - Monthly Recurring Charge]]*60</f>
        <v>0</v>
      </c>
      <c r="R458" s="268">
        <f>Table1[[#This Row],[Total NRC]]+Table1[[#This Row],[Total MRC == '[60 months times  proposed MRC Charge (K)']]]</f>
        <v>0</v>
      </c>
      <c r="S458" s="92"/>
    </row>
    <row r="459" spans="1:19" ht="24">
      <c r="A459" s="62"/>
      <c r="B459" s="55"/>
      <c r="C459" s="15" t="s">
        <v>1355</v>
      </c>
      <c r="D459" s="15" t="s">
        <v>1391</v>
      </c>
      <c r="E459" s="23" t="s">
        <v>1392</v>
      </c>
      <c r="F459" s="16">
        <v>17046749</v>
      </c>
      <c r="G459" s="15" t="s">
        <v>1393</v>
      </c>
      <c r="H459" s="15" t="s">
        <v>651</v>
      </c>
      <c r="I459" s="17" t="s">
        <v>22</v>
      </c>
      <c r="J459" s="18" t="s">
        <v>41</v>
      </c>
      <c r="K459" s="270">
        <v>0</v>
      </c>
      <c r="L459" s="270">
        <v>0</v>
      </c>
      <c r="M459" s="270">
        <v>0</v>
      </c>
      <c r="N459" s="270">
        <v>0</v>
      </c>
      <c r="O459" s="269">
        <v>0</v>
      </c>
      <c r="P459" s="268">
        <f t="shared" ref="P459:P522" si="7">L459+M459+N459+O459</f>
        <v>0</v>
      </c>
      <c r="Q459" s="268">
        <f>Table1[[#This Row],[MRC - Monthly Recurring Charge]]*60</f>
        <v>0</v>
      </c>
      <c r="R459" s="268">
        <f>Table1[[#This Row],[Total NRC]]+Table1[[#This Row],[Total MRC == '[60 months times  proposed MRC Charge (K)']]]</f>
        <v>0</v>
      </c>
      <c r="S459" s="91"/>
    </row>
    <row r="460" spans="1:19" ht="24">
      <c r="A460" s="60"/>
      <c r="B460" s="54"/>
      <c r="C460" s="11" t="s">
        <v>1355</v>
      </c>
      <c r="D460" s="11" t="s">
        <v>1394</v>
      </c>
      <c r="E460" s="19" t="s">
        <v>1395</v>
      </c>
      <c r="F460" s="12">
        <v>96502</v>
      </c>
      <c r="G460" s="11" t="s">
        <v>1396</v>
      </c>
      <c r="H460" s="11" t="s">
        <v>651</v>
      </c>
      <c r="I460" s="13" t="s">
        <v>22</v>
      </c>
      <c r="J460" s="21" t="s">
        <v>41</v>
      </c>
      <c r="K460" s="267">
        <v>0</v>
      </c>
      <c r="L460" s="267">
        <v>0</v>
      </c>
      <c r="M460" s="267">
        <v>0</v>
      </c>
      <c r="N460" s="267">
        <v>0</v>
      </c>
      <c r="O460" s="267">
        <v>0</v>
      </c>
      <c r="P460" s="268">
        <f t="shared" si="7"/>
        <v>0</v>
      </c>
      <c r="Q460" s="268">
        <f>Table1[[#This Row],[MRC - Monthly Recurring Charge]]*60</f>
        <v>0</v>
      </c>
      <c r="R460" s="268">
        <f>Table1[[#This Row],[Total NRC]]+Table1[[#This Row],[Total MRC == '[60 months times  proposed MRC Charge (K)']]]</f>
        <v>0</v>
      </c>
      <c r="S460" s="92"/>
    </row>
    <row r="461" spans="1:19" ht="24">
      <c r="A461" s="62"/>
      <c r="B461" s="55"/>
      <c r="C461" s="15" t="s">
        <v>1355</v>
      </c>
      <c r="D461" s="15" t="s">
        <v>1397</v>
      </c>
      <c r="E461" s="23" t="s">
        <v>1398</v>
      </c>
      <c r="F461" s="16">
        <v>96524</v>
      </c>
      <c r="G461" s="15" t="s">
        <v>1399</v>
      </c>
      <c r="H461" s="15" t="s">
        <v>651</v>
      </c>
      <c r="I461" s="17" t="s">
        <v>22</v>
      </c>
      <c r="J461" s="18" t="s">
        <v>41</v>
      </c>
      <c r="K461" s="269">
        <v>0</v>
      </c>
      <c r="L461" s="269">
        <v>0</v>
      </c>
      <c r="M461" s="269">
        <v>0</v>
      </c>
      <c r="N461" s="269">
        <v>0</v>
      </c>
      <c r="O461" s="269">
        <v>0</v>
      </c>
      <c r="P461" s="268">
        <f t="shared" si="7"/>
        <v>0</v>
      </c>
      <c r="Q461" s="268">
        <f>Table1[[#This Row],[MRC - Monthly Recurring Charge]]*60</f>
        <v>0</v>
      </c>
      <c r="R461" s="268">
        <f>Table1[[#This Row],[Total NRC]]+Table1[[#This Row],[Total MRC == '[60 months times  proposed MRC Charge (K)']]]</f>
        <v>0</v>
      </c>
      <c r="S461" s="91"/>
    </row>
    <row r="462" spans="1:19" ht="24">
      <c r="A462" s="60"/>
      <c r="B462" s="54"/>
      <c r="C462" s="11" t="s">
        <v>1355</v>
      </c>
      <c r="D462" s="11" t="s">
        <v>1400</v>
      </c>
      <c r="E462" s="19" t="s">
        <v>1401</v>
      </c>
      <c r="F462" s="12">
        <v>96464</v>
      </c>
      <c r="G462" s="11" t="s">
        <v>1402</v>
      </c>
      <c r="H462" s="11" t="s">
        <v>651</v>
      </c>
      <c r="I462" s="13" t="s">
        <v>22</v>
      </c>
      <c r="J462" s="21" t="s">
        <v>41</v>
      </c>
      <c r="K462" s="266">
        <v>0</v>
      </c>
      <c r="L462" s="266">
        <v>0</v>
      </c>
      <c r="M462" s="266">
        <v>0</v>
      </c>
      <c r="N462" s="266">
        <v>0</v>
      </c>
      <c r="O462" s="267">
        <v>0</v>
      </c>
      <c r="P462" s="268">
        <f t="shared" si="7"/>
        <v>0</v>
      </c>
      <c r="Q462" s="268">
        <f>Table1[[#This Row],[MRC - Monthly Recurring Charge]]*60</f>
        <v>0</v>
      </c>
      <c r="R462" s="268">
        <f>Table1[[#This Row],[Total NRC]]+Table1[[#This Row],[Total MRC == '[60 months times  proposed MRC Charge (K)']]]</f>
        <v>0</v>
      </c>
      <c r="S462" s="92"/>
    </row>
    <row r="463" spans="1:19" ht="24">
      <c r="A463" s="61"/>
      <c r="B463" s="55"/>
      <c r="C463" s="15" t="s">
        <v>1355</v>
      </c>
      <c r="D463" s="15" t="s">
        <v>1403</v>
      </c>
      <c r="E463" s="23" t="s">
        <v>1404</v>
      </c>
      <c r="F463" s="16">
        <v>96522</v>
      </c>
      <c r="G463" s="15" t="s">
        <v>1405</v>
      </c>
      <c r="H463" s="15" t="s">
        <v>651</v>
      </c>
      <c r="I463" s="17" t="s">
        <v>22</v>
      </c>
      <c r="J463" s="18" t="s">
        <v>41</v>
      </c>
      <c r="K463" s="269">
        <v>0</v>
      </c>
      <c r="L463" s="269">
        <v>0</v>
      </c>
      <c r="M463" s="269">
        <v>0</v>
      </c>
      <c r="N463" s="269">
        <v>0</v>
      </c>
      <c r="O463" s="269">
        <v>0</v>
      </c>
      <c r="P463" s="268">
        <f t="shared" si="7"/>
        <v>0</v>
      </c>
      <c r="Q463" s="268">
        <f>Table1[[#This Row],[MRC - Monthly Recurring Charge]]*60</f>
        <v>0</v>
      </c>
      <c r="R463" s="268">
        <f>Table1[[#This Row],[Total NRC]]+Table1[[#This Row],[Total MRC == '[60 months times  proposed MRC Charge (K)']]]</f>
        <v>0</v>
      </c>
      <c r="S463" s="93"/>
    </row>
    <row r="464" spans="1:19" ht="24">
      <c r="A464" s="60"/>
      <c r="B464" s="54"/>
      <c r="C464" s="11" t="s">
        <v>1355</v>
      </c>
      <c r="D464" s="11" t="s">
        <v>1406</v>
      </c>
      <c r="E464" s="19" t="s">
        <v>1407</v>
      </c>
      <c r="F464" s="12">
        <v>17046750</v>
      </c>
      <c r="G464" s="11" t="s">
        <v>1408</v>
      </c>
      <c r="H464" s="11" t="s">
        <v>651</v>
      </c>
      <c r="I464" s="13" t="s">
        <v>22</v>
      </c>
      <c r="J464" s="21" t="s">
        <v>41</v>
      </c>
      <c r="K464" s="266">
        <v>0</v>
      </c>
      <c r="L464" s="266">
        <v>0</v>
      </c>
      <c r="M464" s="266">
        <v>0</v>
      </c>
      <c r="N464" s="266">
        <v>0</v>
      </c>
      <c r="O464" s="267">
        <v>0</v>
      </c>
      <c r="P464" s="268">
        <f t="shared" si="7"/>
        <v>0</v>
      </c>
      <c r="Q464" s="268">
        <f>Table1[[#This Row],[MRC - Monthly Recurring Charge]]*60</f>
        <v>0</v>
      </c>
      <c r="R464" s="268">
        <f>Table1[[#This Row],[Total NRC]]+Table1[[#This Row],[Total MRC == '[60 months times  proposed MRC Charge (K)']]]</f>
        <v>0</v>
      </c>
      <c r="S464" s="92"/>
    </row>
    <row r="465" spans="1:19" ht="24">
      <c r="A465" s="62"/>
      <c r="B465" s="55"/>
      <c r="C465" s="15" t="s">
        <v>1355</v>
      </c>
      <c r="D465" s="15" t="s">
        <v>1409</v>
      </c>
      <c r="E465" s="23" t="s">
        <v>1410</v>
      </c>
      <c r="F465" s="16">
        <v>96540</v>
      </c>
      <c r="G465" s="15" t="s">
        <v>1411</v>
      </c>
      <c r="H465" s="15" t="s">
        <v>651</v>
      </c>
      <c r="I465" s="17" t="s">
        <v>22</v>
      </c>
      <c r="J465" s="18" t="s">
        <v>41</v>
      </c>
      <c r="K465" s="269">
        <v>0</v>
      </c>
      <c r="L465" s="269">
        <v>0</v>
      </c>
      <c r="M465" s="269">
        <v>0</v>
      </c>
      <c r="N465" s="269">
        <v>0</v>
      </c>
      <c r="O465" s="269">
        <v>0</v>
      </c>
      <c r="P465" s="268">
        <f t="shared" si="7"/>
        <v>0</v>
      </c>
      <c r="Q465" s="268">
        <f>Table1[[#This Row],[MRC - Monthly Recurring Charge]]*60</f>
        <v>0</v>
      </c>
      <c r="R465" s="268">
        <f>Table1[[#This Row],[Total NRC]]+Table1[[#This Row],[Total MRC == '[60 months times  proposed MRC Charge (K)']]]</f>
        <v>0</v>
      </c>
      <c r="S465" s="91"/>
    </row>
    <row r="466" spans="1:19" ht="24">
      <c r="A466" s="60"/>
      <c r="B466" s="54"/>
      <c r="C466" s="11" t="s">
        <v>1355</v>
      </c>
      <c r="D466" s="11" t="s">
        <v>1412</v>
      </c>
      <c r="E466" s="19" t="s">
        <v>1413</v>
      </c>
      <c r="F466" s="12">
        <v>96558</v>
      </c>
      <c r="G466" s="11" t="s">
        <v>1414</v>
      </c>
      <c r="H466" s="11" t="s">
        <v>651</v>
      </c>
      <c r="I466" s="13" t="s">
        <v>22</v>
      </c>
      <c r="J466" s="21" t="s">
        <v>41</v>
      </c>
      <c r="K466" s="267">
        <v>0</v>
      </c>
      <c r="L466" s="267">
        <v>0</v>
      </c>
      <c r="M466" s="267">
        <v>0</v>
      </c>
      <c r="N466" s="267">
        <v>0</v>
      </c>
      <c r="O466" s="267">
        <v>0</v>
      </c>
      <c r="P466" s="268">
        <f t="shared" si="7"/>
        <v>0</v>
      </c>
      <c r="Q466" s="268">
        <f>Table1[[#This Row],[MRC - Monthly Recurring Charge]]*60</f>
        <v>0</v>
      </c>
      <c r="R466" s="268">
        <f>Table1[[#This Row],[Total NRC]]+Table1[[#This Row],[Total MRC == '[60 months times  proposed MRC Charge (K)']]]</f>
        <v>0</v>
      </c>
      <c r="S466" s="92"/>
    </row>
    <row r="467" spans="1:19" ht="24">
      <c r="A467" s="62"/>
      <c r="B467" s="55"/>
      <c r="C467" s="15" t="s">
        <v>1355</v>
      </c>
      <c r="D467" s="15" t="s">
        <v>1415</v>
      </c>
      <c r="E467" s="23" t="s">
        <v>1416</v>
      </c>
      <c r="F467" s="16">
        <v>96485</v>
      </c>
      <c r="G467" s="15" t="s">
        <v>1417</v>
      </c>
      <c r="H467" s="15" t="s">
        <v>651</v>
      </c>
      <c r="I467" s="17" t="s">
        <v>22</v>
      </c>
      <c r="J467" s="18" t="s">
        <v>41</v>
      </c>
      <c r="K467" s="270">
        <v>0</v>
      </c>
      <c r="L467" s="270">
        <v>0</v>
      </c>
      <c r="M467" s="270">
        <v>0</v>
      </c>
      <c r="N467" s="270">
        <v>0</v>
      </c>
      <c r="O467" s="269">
        <v>0</v>
      </c>
      <c r="P467" s="268">
        <f t="shared" si="7"/>
        <v>0</v>
      </c>
      <c r="Q467" s="268">
        <f>Table1[[#This Row],[MRC - Monthly Recurring Charge]]*60</f>
        <v>0</v>
      </c>
      <c r="R467" s="268">
        <f>Table1[[#This Row],[Total NRC]]+Table1[[#This Row],[Total MRC == '[60 months times  proposed MRC Charge (K)']]]</f>
        <v>0</v>
      </c>
      <c r="S467" s="91"/>
    </row>
    <row r="468" spans="1:19" ht="24">
      <c r="A468" s="60"/>
      <c r="B468" s="54"/>
      <c r="C468" s="11" t="s">
        <v>1355</v>
      </c>
      <c r="D468" s="11" t="s">
        <v>1418</v>
      </c>
      <c r="E468" s="19" t="s">
        <v>1419</v>
      </c>
      <c r="F468" s="12">
        <v>96552</v>
      </c>
      <c r="G468" s="11" t="s">
        <v>1420</v>
      </c>
      <c r="H468" s="11" t="s">
        <v>651</v>
      </c>
      <c r="I468" s="13" t="s">
        <v>22</v>
      </c>
      <c r="J468" s="21" t="s">
        <v>41</v>
      </c>
      <c r="K468" s="267">
        <v>0</v>
      </c>
      <c r="L468" s="267">
        <v>0</v>
      </c>
      <c r="M468" s="267">
        <v>0</v>
      </c>
      <c r="N468" s="267">
        <v>0</v>
      </c>
      <c r="O468" s="267">
        <v>0</v>
      </c>
      <c r="P468" s="268">
        <f t="shared" si="7"/>
        <v>0</v>
      </c>
      <c r="Q468" s="268">
        <f>Table1[[#This Row],[MRC - Monthly Recurring Charge]]*60</f>
        <v>0</v>
      </c>
      <c r="R468" s="268">
        <f>Table1[[#This Row],[Total NRC]]+Table1[[#This Row],[Total MRC == '[60 months times  proposed MRC Charge (K)']]]</f>
        <v>0</v>
      </c>
      <c r="S468" s="92"/>
    </row>
    <row r="469" spans="1:19" ht="24">
      <c r="A469" s="62"/>
      <c r="B469" s="55"/>
      <c r="C469" s="15" t="s">
        <v>1355</v>
      </c>
      <c r="D469" s="15" t="s">
        <v>1421</v>
      </c>
      <c r="E469" s="23" t="s">
        <v>1422</v>
      </c>
      <c r="F469" s="16">
        <v>96495</v>
      </c>
      <c r="G469" s="15" t="s">
        <v>1423</v>
      </c>
      <c r="H469" s="15" t="s">
        <v>651</v>
      </c>
      <c r="I469" s="17" t="s">
        <v>22</v>
      </c>
      <c r="J469" s="18" t="s">
        <v>41</v>
      </c>
      <c r="K469" s="269">
        <v>0</v>
      </c>
      <c r="L469" s="269">
        <v>0</v>
      </c>
      <c r="M469" s="269">
        <v>0</v>
      </c>
      <c r="N469" s="269">
        <v>0</v>
      </c>
      <c r="O469" s="269">
        <v>0</v>
      </c>
      <c r="P469" s="268">
        <f t="shared" si="7"/>
        <v>0</v>
      </c>
      <c r="Q469" s="268">
        <f>Table1[[#This Row],[MRC - Monthly Recurring Charge]]*60</f>
        <v>0</v>
      </c>
      <c r="R469" s="268">
        <f>Table1[[#This Row],[Total NRC]]+Table1[[#This Row],[Total MRC == '[60 months times  proposed MRC Charge (K)']]]</f>
        <v>0</v>
      </c>
      <c r="S469" s="91"/>
    </row>
    <row r="470" spans="1:19" ht="24">
      <c r="A470" s="60"/>
      <c r="B470" s="54"/>
      <c r="C470" s="11" t="s">
        <v>1355</v>
      </c>
      <c r="D470" s="11" t="s">
        <v>1424</v>
      </c>
      <c r="E470" s="19" t="s">
        <v>1425</v>
      </c>
      <c r="F470" s="12">
        <v>172441</v>
      </c>
      <c r="G470" s="11" t="s">
        <v>1426</v>
      </c>
      <c r="H470" s="11" t="s">
        <v>651</v>
      </c>
      <c r="I470" s="13" t="s">
        <v>22</v>
      </c>
      <c r="J470" s="21" t="s">
        <v>41</v>
      </c>
      <c r="K470" s="266">
        <v>0</v>
      </c>
      <c r="L470" s="266">
        <v>0</v>
      </c>
      <c r="M470" s="266">
        <v>0</v>
      </c>
      <c r="N470" s="266">
        <v>0</v>
      </c>
      <c r="O470" s="267">
        <v>0</v>
      </c>
      <c r="P470" s="268">
        <f t="shared" si="7"/>
        <v>0</v>
      </c>
      <c r="Q470" s="268">
        <f>Table1[[#This Row],[MRC - Monthly Recurring Charge]]*60</f>
        <v>0</v>
      </c>
      <c r="R470" s="268">
        <f>Table1[[#This Row],[Total NRC]]+Table1[[#This Row],[Total MRC == '[60 months times  proposed MRC Charge (K)']]]</f>
        <v>0</v>
      </c>
      <c r="S470" s="92"/>
    </row>
    <row r="471" spans="1:19" ht="24">
      <c r="A471" s="62"/>
      <c r="B471" s="57"/>
      <c r="C471" s="15" t="s">
        <v>1355</v>
      </c>
      <c r="D471" s="15" t="s">
        <v>1427</v>
      </c>
      <c r="E471" s="23" t="s">
        <v>1428</v>
      </c>
      <c r="F471" s="16">
        <v>96551</v>
      </c>
      <c r="G471" s="15" t="s">
        <v>1429</v>
      </c>
      <c r="H471" s="15" t="s">
        <v>651</v>
      </c>
      <c r="I471" s="17" t="s">
        <v>22</v>
      </c>
      <c r="J471" s="18" t="s">
        <v>41</v>
      </c>
      <c r="K471" s="269">
        <v>0</v>
      </c>
      <c r="L471" s="269">
        <v>0</v>
      </c>
      <c r="M471" s="269">
        <v>0</v>
      </c>
      <c r="N471" s="269">
        <v>0</v>
      </c>
      <c r="O471" s="269">
        <v>0</v>
      </c>
      <c r="P471" s="268">
        <f t="shared" si="7"/>
        <v>0</v>
      </c>
      <c r="Q471" s="268">
        <f>Table1[[#This Row],[MRC - Monthly Recurring Charge]]*60</f>
        <v>0</v>
      </c>
      <c r="R471" s="268">
        <f>Table1[[#This Row],[Total NRC]]+Table1[[#This Row],[Total MRC == '[60 months times  proposed MRC Charge (K)']]]</f>
        <v>0</v>
      </c>
      <c r="S471" s="91"/>
    </row>
    <row r="472" spans="1:19" ht="24">
      <c r="A472" s="60"/>
      <c r="B472" s="54"/>
      <c r="C472" s="11" t="s">
        <v>1355</v>
      </c>
      <c r="D472" s="11" t="s">
        <v>1430</v>
      </c>
      <c r="E472" s="19" t="s">
        <v>1431</v>
      </c>
      <c r="F472" s="12">
        <v>96483</v>
      </c>
      <c r="G472" s="11" t="s">
        <v>1432</v>
      </c>
      <c r="H472" s="11" t="s">
        <v>651</v>
      </c>
      <c r="I472" s="13" t="s">
        <v>22</v>
      </c>
      <c r="J472" s="21" t="s">
        <v>41</v>
      </c>
      <c r="K472" s="267">
        <v>0</v>
      </c>
      <c r="L472" s="267">
        <v>0</v>
      </c>
      <c r="M472" s="267">
        <v>0</v>
      </c>
      <c r="N472" s="267">
        <v>0</v>
      </c>
      <c r="O472" s="267">
        <v>0</v>
      </c>
      <c r="P472" s="268">
        <f t="shared" si="7"/>
        <v>0</v>
      </c>
      <c r="Q472" s="268">
        <f>Table1[[#This Row],[MRC - Monthly Recurring Charge]]*60</f>
        <v>0</v>
      </c>
      <c r="R472" s="268">
        <f>Table1[[#This Row],[Total NRC]]+Table1[[#This Row],[Total MRC == '[60 months times  proposed MRC Charge (K)']]]</f>
        <v>0</v>
      </c>
      <c r="S472" s="92"/>
    </row>
    <row r="473" spans="1:19" ht="24">
      <c r="A473" s="62"/>
      <c r="B473" s="55"/>
      <c r="C473" s="15" t="s">
        <v>1355</v>
      </c>
      <c r="D473" s="15" t="s">
        <v>1433</v>
      </c>
      <c r="E473" s="23" t="s">
        <v>1434</v>
      </c>
      <c r="F473" s="16">
        <v>17046748</v>
      </c>
      <c r="G473" s="15" t="s">
        <v>1435</v>
      </c>
      <c r="H473" s="15" t="s">
        <v>651</v>
      </c>
      <c r="I473" s="17" t="s">
        <v>22</v>
      </c>
      <c r="J473" s="18" t="s">
        <v>41</v>
      </c>
      <c r="K473" s="270">
        <v>0</v>
      </c>
      <c r="L473" s="270">
        <v>0</v>
      </c>
      <c r="M473" s="270">
        <v>0</v>
      </c>
      <c r="N473" s="270">
        <v>0</v>
      </c>
      <c r="O473" s="269">
        <v>0</v>
      </c>
      <c r="P473" s="268">
        <f t="shared" si="7"/>
        <v>0</v>
      </c>
      <c r="Q473" s="268">
        <f>Table1[[#This Row],[MRC - Monthly Recurring Charge]]*60</f>
        <v>0</v>
      </c>
      <c r="R473" s="268">
        <f>Table1[[#This Row],[Total NRC]]+Table1[[#This Row],[Total MRC == '[60 months times  proposed MRC Charge (K)']]]</f>
        <v>0</v>
      </c>
      <c r="S473" s="91"/>
    </row>
    <row r="474" spans="1:19" ht="24">
      <c r="A474" s="60"/>
      <c r="B474" s="54"/>
      <c r="C474" s="11" t="s">
        <v>1355</v>
      </c>
      <c r="D474" s="11" t="s">
        <v>1436</v>
      </c>
      <c r="E474" s="19" t="s">
        <v>1437</v>
      </c>
      <c r="F474" s="12">
        <v>96554</v>
      </c>
      <c r="G474" s="11" t="s">
        <v>1438</v>
      </c>
      <c r="H474" s="11" t="s">
        <v>651</v>
      </c>
      <c r="I474" s="13" t="s">
        <v>22</v>
      </c>
      <c r="J474" s="21" t="s">
        <v>41</v>
      </c>
      <c r="K474" s="267">
        <v>0</v>
      </c>
      <c r="L474" s="267">
        <v>0</v>
      </c>
      <c r="M474" s="267">
        <v>0</v>
      </c>
      <c r="N474" s="267">
        <v>0</v>
      </c>
      <c r="O474" s="267">
        <v>0</v>
      </c>
      <c r="P474" s="268">
        <f t="shared" si="7"/>
        <v>0</v>
      </c>
      <c r="Q474" s="268">
        <f>Table1[[#This Row],[MRC - Monthly Recurring Charge]]*60</f>
        <v>0</v>
      </c>
      <c r="R474" s="268">
        <f>Table1[[#This Row],[Total NRC]]+Table1[[#This Row],[Total MRC == '[60 months times  proposed MRC Charge (K)']]]</f>
        <v>0</v>
      </c>
      <c r="S474" s="92"/>
    </row>
    <row r="475" spans="1:19" ht="24">
      <c r="A475" s="62"/>
      <c r="B475" s="55"/>
      <c r="C475" s="15" t="s">
        <v>1355</v>
      </c>
      <c r="D475" s="15" t="s">
        <v>1439</v>
      </c>
      <c r="E475" s="23" t="s">
        <v>1440</v>
      </c>
      <c r="F475" s="16">
        <v>96466</v>
      </c>
      <c r="G475" s="15" t="s">
        <v>1441</v>
      </c>
      <c r="H475" s="15" t="s">
        <v>651</v>
      </c>
      <c r="I475" s="17" t="s">
        <v>22</v>
      </c>
      <c r="J475" s="18" t="s">
        <v>41</v>
      </c>
      <c r="K475" s="270">
        <v>0</v>
      </c>
      <c r="L475" s="270">
        <v>0</v>
      </c>
      <c r="M475" s="270">
        <v>0</v>
      </c>
      <c r="N475" s="270">
        <v>0</v>
      </c>
      <c r="O475" s="269">
        <v>0</v>
      </c>
      <c r="P475" s="268">
        <f t="shared" si="7"/>
        <v>0</v>
      </c>
      <c r="Q475" s="268">
        <f>Table1[[#This Row],[MRC - Monthly Recurring Charge]]*60</f>
        <v>0</v>
      </c>
      <c r="R475" s="268">
        <f>Table1[[#This Row],[Total NRC]]+Table1[[#This Row],[Total MRC == '[60 months times  proposed MRC Charge (K)']]]</f>
        <v>0</v>
      </c>
      <c r="S475" s="91"/>
    </row>
    <row r="476" spans="1:19" ht="24">
      <c r="A476" s="60"/>
      <c r="B476" s="54"/>
      <c r="C476" s="11" t="s">
        <v>1355</v>
      </c>
      <c r="D476" s="11" t="s">
        <v>1442</v>
      </c>
      <c r="E476" s="19" t="s">
        <v>1443</v>
      </c>
      <c r="F476" s="12">
        <v>16044432</v>
      </c>
      <c r="G476" s="11" t="s">
        <v>1444</v>
      </c>
      <c r="H476" s="11" t="s">
        <v>651</v>
      </c>
      <c r="I476" s="13" t="s">
        <v>22</v>
      </c>
      <c r="J476" s="21" t="s">
        <v>41</v>
      </c>
      <c r="K476" s="267">
        <v>0</v>
      </c>
      <c r="L476" s="267">
        <v>0</v>
      </c>
      <c r="M476" s="267">
        <v>0</v>
      </c>
      <c r="N476" s="267">
        <v>0</v>
      </c>
      <c r="O476" s="267">
        <v>0</v>
      </c>
      <c r="P476" s="268">
        <f t="shared" si="7"/>
        <v>0</v>
      </c>
      <c r="Q476" s="268">
        <f>Table1[[#This Row],[MRC - Monthly Recurring Charge]]*60</f>
        <v>0</v>
      </c>
      <c r="R476" s="268">
        <f>Table1[[#This Row],[Total NRC]]+Table1[[#This Row],[Total MRC == '[60 months times  proposed MRC Charge (K)']]]</f>
        <v>0</v>
      </c>
      <c r="S476" s="92"/>
    </row>
    <row r="477" spans="1:19" ht="24">
      <c r="A477" s="62"/>
      <c r="B477" s="55"/>
      <c r="C477" s="15" t="s">
        <v>1355</v>
      </c>
      <c r="D477" s="15" t="s">
        <v>1445</v>
      </c>
      <c r="E477" s="23" t="s">
        <v>1446</v>
      </c>
      <c r="F477" s="16">
        <v>96488</v>
      </c>
      <c r="G477" s="15" t="s">
        <v>1447</v>
      </c>
      <c r="H477" s="15" t="s">
        <v>651</v>
      </c>
      <c r="I477" s="17" t="s">
        <v>22</v>
      </c>
      <c r="J477" s="18" t="s">
        <v>41</v>
      </c>
      <c r="K477" s="270">
        <v>0</v>
      </c>
      <c r="L477" s="270">
        <v>0</v>
      </c>
      <c r="M477" s="270">
        <v>0</v>
      </c>
      <c r="N477" s="270">
        <v>0</v>
      </c>
      <c r="O477" s="269">
        <v>0</v>
      </c>
      <c r="P477" s="268">
        <f t="shared" si="7"/>
        <v>0</v>
      </c>
      <c r="Q477" s="268">
        <f>Table1[[#This Row],[MRC - Monthly Recurring Charge]]*60</f>
        <v>0</v>
      </c>
      <c r="R477" s="268">
        <f>Table1[[#This Row],[Total NRC]]+Table1[[#This Row],[Total MRC == '[60 months times  proposed MRC Charge (K)']]]</f>
        <v>0</v>
      </c>
      <c r="S477" s="91"/>
    </row>
    <row r="478" spans="1:19" ht="24">
      <c r="A478" s="60"/>
      <c r="B478" s="54"/>
      <c r="C478" s="11" t="s">
        <v>1355</v>
      </c>
      <c r="D478" s="11" t="s">
        <v>1448</v>
      </c>
      <c r="E478" s="19" t="s">
        <v>1261</v>
      </c>
      <c r="F478" s="12">
        <v>96478</v>
      </c>
      <c r="G478" s="11" t="s">
        <v>1449</v>
      </c>
      <c r="H478" s="11" t="s">
        <v>651</v>
      </c>
      <c r="I478" s="13" t="s">
        <v>22</v>
      </c>
      <c r="J478" s="21" t="s">
        <v>41</v>
      </c>
      <c r="K478" s="267">
        <v>0</v>
      </c>
      <c r="L478" s="267">
        <v>0</v>
      </c>
      <c r="M478" s="267">
        <v>0</v>
      </c>
      <c r="N478" s="267">
        <v>0</v>
      </c>
      <c r="O478" s="267">
        <v>0</v>
      </c>
      <c r="P478" s="268">
        <f t="shared" si="7"/>
        <v>0</v>
      </c>
      <c r="Q478" s="268">
        <f>Table1[[#This Row],[MRC - Monthly Recurring Charge]]*60</f>
        <v>0</v>
      </c>
      <c r="R478" s="268">
        <f>Table1[[#This Row],[Total NRC]]+Table1[[#This Row],[Total MRC == '[60 months times  proposed MRC Charge (K)']]]</f>
        <v>0</v>
      </c>
      <c r="S478" s="92"/>
    </row>
    <row r="479" spans="1:19" ht="24">
      <c r="A479" s="62"/>
      <c r="B479" s="55"/>
      <c r="C479" s="15" t="s">
        <v>1355</v>
      </c>
      <c r="D479" s="15" t="s">
        <v>1450</v>
      </c>
      <c r="E479" s="23" t="s">
        <v>1451</v>
      </c>
      <c r="F479" s="16">
        <v>96473</v>
      </c>
      <c r="G479" s="15" t="s">
        <v>1452</v>
      </c>
      <c r="H479" s="15" t="s">
        <v>651</v>
      </c>
      <c r="I479" s="17" t="s">
        <v>22</v>
      </c>
      <c r="J479" s="18" t="s">
        <v>41</v>
      </c>
      <c r="K479" s="269">
        <v>0</v>
      </c>
      <c r="L479" s="269">
        <v>0</v>
      </c>
      <c r="M479" s="269">
        <v>0</v>
      </c>
      <c r="N479" s="269">
        <v>0</v>
      </c>
      <c r="O479" s="269">
        <v>0</v>
      </c>
      <c r="P479" s="268">
        <f t="shared" si="7"/>
        <v>0</v>
      </c>
      <c r="Q479" s="268">
        <f>Table1[[#This Row],[MRC - Monthly Recurring Charge]]*60</f>
        <v>0</v>
      </c>
      <c r="R479" s="268">
        <f>Table1[[#This Row],[Total NRC]]+Table1[[#This Row],[Total MRC == '[60 months times  proposed MRC Charge (K)']]]</f>
        <v>0</v>
      </c>
      <c r="S479" s="91"/>
    </row>
    <row r="480" spans="1:19" ht="24">
      <c r="A480" s="60"/>
      <c r="B480" s="54"/>
      <c r="C480" s="11" t="s">
        <v>1355</v>
      </c>
      <c r="D480" s="11" t="s">
        <v>1453</v>
      </c>
      <c r="E480" s="19" t="s">
        <v>911</v>
      </c>
      <c r="F480" s="12">
        <v>96541</v>
      </c>
      <c r="G480" s="11" t="s">
        <v>1454</v>
      </c>
      <c r="H480" s="11" t="s">
        <v>651</v>
      </c>
      <c r="I480" s="13" t="s">
        <v>22</v>
      </c>
      <c r="J480" s="21" t="s">
        <v>41</v>
      </c>
      <c r="K480" s="266">
        <v>0</v>
      </c>
      <c r="L480" s="266">
        <v>0</v>
      </c>
      <c r="M480" s="266">
        <v>0</v>
      </c>
      <c r="N480" s="266">
        <v>0</v>
      </c>
      <c r="O480" s="267">
        <v>0</v>
      </c>
      <c r="P480" s="268">
        <f t="shared" si="7"/>
        <v>0</v>
      </c>
      <c r="Q480" s="268">
        <f>Table1[[#This Row],[MRC - Monthly Recurring Charge]]*60</f>
        <v>0</v>
      </c>
      <c r="R480" s="268">
        <f>Table1[[#This Row],[Total NRC]]+Table1[[#This Row],[Total MRC == '[60 months times  proposed MRC Charge (K)']]]</f>
        <v>0</v>
      </c>
      <c r="S480" s="92"/>
    </row>
    <row r="481" spans="1:19" ht="36">
      <c r="A481" s="62"/>
      <c r="B481" s="55"/>
      <c r="C481" s="39" t="s">
        <v>1455</v>
      </c>
      <c r="D481" s="15" t="s">
        <v>1456</v>
      </c>
      <c r="E481" s="15" t="s">
        <v>1457</v>
      </c>
      <c r="F481" s="16" t="s">
        <v>376</v>
      </c>
      <c r="G481" s="15" t="s">
        <v>1458</v>
      </c>
      <c r="H481" s="15" t="s">
        <v>1459</v>
      </c>
      <c r="I481" s="17" t="s">
        <v>22</v>
      </c>
      <c r="J481" s="18" t="s">
        <v>41</v>
      </c>
      <c r="K481" s="269">
        <v>0</v>
      </c>
      <c r="L481" s="269">
        <v>0</v>
      </c>
      <c r="M481" s="269">
        <v>0</v>
      </c>
      <c r="N481" s="269">
        <v>0</v>
      </c>
      <c r="O481" s="269">
        <v>0</v>
      </c>
      <c r="P481" s="268">
        <f t="shared" si="7"/>
        <v>0</v>
      </c>
      <c r="Q481" s="268">
        <f>Table1[[#This Row],[MRC - Monthly Recurring Charge]]*60</f>
        <v>0</v>
      </c>
      <c r="R481" s="268">
        <f>Table1[[#This Row],[Total NRC]]+Table1[[#This Row],[Total MRC == '[60 months times  proposed MRC Charge (K)']]]</f>
        <v>0</v>
      </c>
      <c r="S481" s="91"/>
    </row>
    <row r="482" spans="1:19" ht="36">
      <c r="A482" s="60"/>
      <c r="B482" s="54"/>
      <c r="C482" s="11" t="s">
        <v>1455</v>
      </c>
      <c r="D482" s="11" t="s">
        <v>1460</v>
      </c>
      <c r="E482" s="26" t="s">
        <v>1461</v>
      </c>
      <c r="F482" s="12" t="s">
        <v>370</v>
      </c>
      <c r="G482" s="11" t="s">
        <v>1462</v>
      </c>
      <c r="H482" s="11" t="s">
        <v>1459</v>
      </c>
      <c r="I482" s="13" t="s">
        <v>22</v>
      </c>
      <c r="J482" s="28" t="s">
        <v>372</v>
      </c>
      <c r="K482" s="267">
        <v>0</v>
      </c>
      <c r="L482" s="267">
        <v>0</v>
      </c>
      <c r="M482" s="267">
        <v>0</v>
      </c>
      <c r="N482" s="267">
        <v>0</v>
      </c>
      <c r="O482" s="267">
        <v>0</v>
      </c>
      <c r="P482" s="268">
        <f t="shared" si="7"/>
        <v>0</v>
      </c>
      <c r="Q482" s="268">
        <f>Table1[[#This Row],[MRC - Monthly Recurring Charge]]*60</f>
        <v>0</v>
      </c>
      <c r="R482" s="268">
        <f>Table1[[#This Row],[Total NRC]]+Table1[[#This Row],[Total MRC == '[60 months times  proposed MRC Charge (K)']]]</f>
        <v>0</v>
      </c>
      <c r="S482" s="92"/>
    </row>
    <row r="483" spans="1:19" ht="36">
      <c r="A483" s="62"/>
      <c r="B483" s="55"/>
      <c r="C483" s="15" t="s">
        <v>1455</v>
      </c>
      <c r="D483" s="15" t="s">
        <v>1463</v>
      </c>
      <c r="E483" s="26" t="s">
        <v>1464</v>
      </c>
      <c r="F483" s="16" t="s">
        <v>370</v>
      </c>
      <c r="G483" s="15" t="s">
        <v>1465</v>
      </c>
      <c r="H483" s="15" t="s">
        <v>1459</v>
      </c>
      <c r="I483" s="17" t="s">
        <v>22</v>
      </c>
      <c r="J483" s="24" t="s">
        <v>372</v>
      </c>
      <c r="K483" s="270">
        <v>0</v>
      </c>
      <c r="L483" s="270">
        <v>0</v>
      </c>
      <c r="M483" s="270">
        <v>0</v>
      </c>
      <c r="N483" s="270">
        <v>0</v>
      </c>
      <c r="O483" s="269">
        <v>0</v>
      </c>
      <c r="P483" s="268">
        <f t="shared" si="7"/>
        <v>0</v>
      </c>
      <c r="Q483" s="268">
        <f>Table1[[#This Row],[MRC - Monthly Recurring Charge]]*60</f>
        <v>0</v>
      </c>
      <c r="R483" s="268">
        <f>Table1[[#This Row],[Total NRC]]+Table1[[#This Row],[Total MRC == '[60 months times  proposed MRC Charge (K)']]]</f>
        <v>0</v>
      </c>
      <c r="S483" s="91"/>
    </row>
    <row r="484" spans="1:19" ht="24">
      <c r="A484" s="60"/>
      <c r="B484" s="54"/>
      <c r="C484" s="11" t="s">
        <v>1466</v>
      </c>
      <c r="D484" s="11" t="s">
        <v>1467</v>
      </c>
      <c r="E484" s="26" t="s">
        <v>1468</v>
      </c>
      <c r="F484" s="12">
        <v>17052133</v>
      </c>
      <c r="G484" s="11" t="s">
        <v>1469</v>
      </c>
      <c r="H484" s="11" t="s">
        <v>1470</v>
      </c>
      <c r="I484" s="13" t="s">
        <v>22</v>
      </c>
      <c r="J484" s="28" t="s">
        <v>372</v>
      </c>
      <c r="K484" s="267">
        <v>0</v>
      </c>
      <c r="L484" s="267">
        <v>0</v>
      </c>
      <c r="M484" s="267">
        <v>0</v>
      </c>
      <c r="N484" s="267">
        <v>0</v>
      </c>
      <c r="O484" s="267">
        <v>0</v>
      </c>
      <c r="P484" s="268">
        <f t="shared" si="7"/>
        <v>0</v>
      </c>
      <c r="Q484" s="268">
        <f>Table1[[#This Row],[MRC - Monthly Recurring Charge]]*60</f>
        <v>0</v>
      </c>
      <c r="R484" s="268">
        <f>Table1[[#This Row],[Total NRC]]+Table1[[#This Row],[Total MRC == '[60 months times  proposed MRC Charge (K)']]]</f>
        <v>0</v>
      </c>
      <c r="S484" s="92"/>
    </row>
    <row r="485" spans="1:19" ht="24">
      <c r="A485" s="62"/>
      <c r="B485" s="55"/>
      <c r="C485" s="15" t="s">
        <v>1471</v>
      </c>
      <c r="D485" s="15" t="s">
        <v>1472</v>
      </c>
      <c r="E485" s="23" t="s">
        <v>1473</v>
      </c>
      <c r="F485" s="16">
        <v>96778</v>
      </c>
      <c r="G485" s="15" t="s">
        <v>1474</v>
      </c>
      <c r="H485" s="15" t="s">
        <v>1475</v>
      </c>
      <c r="I485" s="17" t="s">
        <v>22</v>
      </c>
      <c r="J485" s="18" t="s">
        <v>41</v>
      </c>
      <c r="K485" s="269">
        <v>0</v>
      </c>
      <c r="L485" s="269">
        <v>0</v>
      </c>
      <c r="M485" s="269">
        <v>0</v>
      </c>
      <c r="N485" s="269">
        <v>0</v>
      </c>
      <c r="O485" s="269">
        <v>0</v>
      </c>
      <c r="P485" s="268">
        <f t="shared" si="7"/>
        <v>0</v>
      </c>
      <c r="Q485" s="268">
        <f>Table1[[#This Row],[MRC - Monthly Recurring Charge]]*60</f>
        <v>0</v>
      </c>
      <c r="R485" s="268">
        <f>Table1[[#This Row],[Total NRC]]+Table1[[#This Row],[Total MRC == '[60 months times  proposed MRC Charge (K)']]]</f>
        <v>0</v>
      </c>
      <c r="S485" s="91"/>
    </row>
    <row r="486" spans="1:19" ht="24">
      <c r="A486" s="60"/>
      <c r="B486" s="54"/>
      <c r="C486" s="11" t="s">
        <v>1471</v>
      </c>
      <c r="D486" s="11" t="s">
        <v>1476</v>
      </c>
      <c r="E486" s="19" t="s">
        <v>1477</v>
      </c>
      <c r="F486" s="12">
        <v>96794</v>
      </c>
      <c r="G486" s="11" t="s">
        <v>1478</v>
      </c>
      <c r="H486" s="11" t="s">
        <v>1479</v>
      </c>
      <c r="I486" s="13" t="s">
        <v>22</v>
      </c>
      <c r="J486" s="21" t="s">
        <v>41</v>
      </c>
      <c r="K486" s="266">
        <v>0</v>
      </c>
      <c r="L486" s="266">
        <v>0</v>
      </c>
      <c r="M486" s="266">
        <v>0</v>
      </c>
      <c r="N486" s="266">
        <v>0</v>
      </c>
      <c r="O486" s="267">
        <v>0</v>
      </c>
      <c r="P486" s="268">
        <f t="shared" si="7"/>
        <v>0</v>
      </c>
      <c r="Q486" s="268">
        <f>Table1[[#This Row],[MRC - Monthly Recurring Charge]]*60</f>
        <v>0</v>
      </c>
      <c r="R486" s="268">
        <f>Table1[[#This Row],[Total NRC]]+Table1[[#This Row],[Total MRC == '[60 months times  proposed MRC Charge (K)']]]</f>
        <v>0</v>
      </c>
      <c r="S486" s="92"/>
    </row>
    <row r="487" spans="1:19" ht="24">
      <c r="A487" s="62"/>
      <c r="B487" s="55"/>
      <c r="C487" s="15" t="s">
        <v>1471</v>
      </c>
      <c r="D487" s="15" t="s">
        <v>1480</v>
      </c>
      <c r="E487" s="23" t="s">
        <v>1481</v>
      </c>
      <c r="F487" s="16">
        <v>96809</v>
      </c>
      <c r="G487" s="15" t="s">
        <v>1482</v>
      </c>
      <c r="H487" s="15" t="s">
        <v>1475</v>
      </c>
      <c r="I487" s="17" t="s">
        <v>22</v>
      </c>
      <c r="J487" s="18" t="s">
        <v>41</v>
      </c>
      <c r="K487" s="269">
        <v>0</v>
      </c>
      <c r="L487" s="269">
        <v>0</v>
      </c>
      <c r="M487" s="269">
        <v>0</v>
      </c>
      <c r="N487" s="269">
        <v>0</v>
      </c>
      <c r="O487" s="269">
        <v>0</v>
      </c>
      <c r="P487" s="268">
        <f t="shared" si="7"/>
        <v>0</v>
      </c>
      <c r="Q487" s="268">
        <f>Table1[[#This Row],[MRC - Monthly Recurring Charge]]*60</f>
        <v>0</v>
      </c>
      <c r="R487" s="268">
        <f>Table1[[#This Row],[Total NRC]]+Table1[[#This Row],[Total MRC == '[60 months times  proposed MRC Charge (K)']]]</f>
        <v>0</v>
      </c>
      <c r="S487" s="91"/>
    </row>
    <row r="488" spans="1:19" ht="24">
      <c r="A488" s="60"/>
      <c r="B488" s="54"/>
      <c r="C488" s="11" t="s">
        <v>1471</v>
      </c>
      <c r="D488" s="11" t="s">
        <v>1483</v>
      </c>
      <c r="E488" s="19" t="s">
        <v>1484</v>
      </c>
      <c r="F488" s="12">
        <v>96808</v>
      </c>
      <c r="G488" s="11" t="s">
        <v>1485</v>
      </c>
      <c r="H488" s="11" t="s">
        <v>1479</v>
      </c>
      <c r="I488" s="13" t="s">
        <v>22</v>
      </c>
      <c r="J488" s="21" t="s">
        <v>41</v>
      </c>
      <c r="K488" s="267">
        <v>0</v>
      </c>
      <c r="L488" s="267">
        <v>0</v>
      </c>
      <c r="M488" s="267">
        <v>0</v>
      </c>
      <c r="N488" s="267">
        <v>0</v>
      </c>
      <c r="O488" s="267">
        <v>0</v>
      </c>
      <c r="P488" s="268">
        <f t="shared" si="7"/>
        <v>0</v>
      </c>
      <c r="Q488" s="268">
        <f>Table1[[#This Row],[MRC - Monthly Recurring Charge]]*60</f>
        <v>0</v>
      </c>
      <c r="R488" s="268">
        <f>Table1[[#This Row],[Total NRC]]+Table1[[#This Row],[Total MRC == '[60 months times  proposed MRC Charge (K)']]]</f>
        <v>0</v>
      </c>
      <c r="S488" s="92"/>
    </row>
    <row r="489" spans="1:19" ht="24">
      <c r="A489" s="62"/>
      <c r="B489" s="55"/>
      <c r="C489" s="15" t="s">
        <v>1486</v>
      </c>
      <c r="D489" s="15" t="s">
        <v>1487</v>
      </c>
      <c r="E489" s="23" t="s">
        <v>1488</v>
      </c>
      <c r="F489" s="16" t="s">
        <v>590</v>
      </c>
      <c r="G489" s="15" t="s">
        <v>1489</v>
      </c>
      <c r="H489" s="15" t="s">
        <v>1490</v>
      </c>
      <c r="I489" s="17" t="s">
        <v>22</v>
      </c>
      <c r="J489" s="18" t="s">
        <v>41</v>
      </c>
      <c r="K489" s="270">
        <v>0</v>
      </c>
      <c r="L489" s="270">
        <v>0</v>
      </c>
      <c r="M489" s="270">
        <v>0</v>
      </c>
      <c r="N489" s="270">
        <v>0</v>
      </c>
      <c r="O489" s="269">
        <v>0</v>
      </c>
      <c r="P489" s="268">
        <f t="shared" si="7"/>
        <v>0</v>
      </c>
      <c r="Q489" s="268">
        <f>Table1[[#This Row],[MRC - Monthly Recurring Charge]]*60</f>
        <v>0</v>
      </c>
      <c r="R489" s="268">
        <f>Table1[[#This Row],[Total NRC]]+Table1[[#This Row],[Total MRC == '[60 months times  proposed MRC Charge (K)']]]</f>
        <v>0</v>
      </c>
      <c r="S489" s="91"/>
    </row>
    <row r="490" spans="1:19" ht="24">
      <c r="A490" s="60"/>
      <c r="B490" s="54"/>
      <c r="C490" s="11" t="s">
        <v>1486</v>
      </c>
      <c r="D490" s="11" t="s">
        <v>1491</v>
      </c>
      <c r="E490" s="19" t="s">
        <v>1492</v>
      </c>
      <c r="F490" s="12">
        <v>96904</v>
      </c>
      <c r="G490" s="11" t="s">
        <v>1493</v>
      </c>
      <c r="H490" s="11" t="s">
        <v>1490</v>
      </c>
      <c r="I490" s="13" t="s">
        <v>22</v>
      </c>
      <c r="J490" s="21" t="s">
        <v>41</v>
      </c>
      <c r="K490" s="267">
        <v>0</v>
      </c>
      <c r="L490" s="267">
        <v>0</v>
      </c>
      <c r="M490" s="267">
        <v>0</v>
      </c>
      <c r="N490" s="267">
        <v>0</v>
      </c>
      <c r="O490" s="267">
        <v>0</v>
      </c>
      <c r="P490" s="268">
        <f t="shared" si="7"/>
        <v>0</v>
      </c>
      <c r="Q490" s="268">
        <f>Table1[[#This Row],[MRC - Monthly Recurring Charge]]*60</f>
        <v>0</v>
      </c>
      <c r="R490" s="268">
        <f>Table1[[#This Row],[Total NRC]]+Table1[[#This Row],[Total MRC == '[60 months times  proposed MRC Charge (K)']]]</f>
        <v>0</v>
      </c>
      <c r="S490" s="92"/>
    </row>
    <row r="491" spans="1:19" ht="24">
      <c r="A491" s="62"/>
      <c r="B491" s="55"/>
      <c r="C491" s="15" t="s">
        <v>1486</v>
      </c>
      <c r="D491" s="15" t="s">
        <v>1494</v>
      </c>
      <c r="E491" s="23" t="s">
        <v>1495</v>
      </c>
      <c r="F491" s="16">
        <v>96878</v>
      </c>
      <c r="G491" s="15" t="s">
        <v>1496</v>
      </c>
      <c r="H491" s="15" t="s">
        <v>1490</v>
      </c>
      <c r="I491" s="17" t="s">
        <v>22</v>
      </c>
      <c r="J491" s="18" t="s">
        <v>41</v>
      </c>
      <c r="K491" s="269">
        <v>0</v>
      </c>
      <c r="L491" s="269">
        <v>0</v>
      </c>
      <c r="M491" s="269">
        <v>0</v>
      </c>
      <c r="N491" s="269">
        <v>0</v>
      </c>
      <c r="O491" s="269">
        <v>0</v>
      </c>
      <c r="P491" s="268">
        <f t="shared" si="7"/>
        <v>0</v>
      </c>
      <c r="Q491" s="268">
        <f>Table1[[#This Row],[MRC - Monthly Recurring Charge]]*60</f>
        <v>0</v>
      </c>
      <c r="R491" s="268">
        <f>Table1[[#This Row],[Total NRC]]+Table1[[#This Row],[Total MRC == '[60 months times  proposed MRC Charge (K)']]]</f>
        <v>0</v>
      </c>
      <c r="S491" s="91"/>
    </row>
    <row r="492" spans="1:19">
      <c r="A492" s="60"/>
      <c r="B492" s="54"/>
      <c r="C492" s="11" t="s">
        <v>1486</v>
      </c>
      <c r="D492" s="11" t="s">
        <v>1497</v>
      </c>
      <c r="E492" s="19" t="s">
        <v>280</v>
      </c>
      <c r="F492" s="12">
        <v>16030205</v>
      </c>
      <c r="G492" s="11" t="s">
        <v>1498</v>
      </c>
      <c r="H492" s="11" t="s">
        <v>1153</v>
      </c>
      <c r="I492" s="13" t="s">
        <v>27</v>
      </c>
      <c r="J492" s="21" t="s">
        <v>41</v>
      </c>
      <c r="K492" s="266">
        <v>0</v>
      </c>
      <c r="L492" s="266">
        <v>0</v>
      </c>
      <c r="M492" s="266">
        <v>0</v>
      </c>
      <c r="N492" s="266">
        <v>0</v>
      </c>
      <c r="O492" s="267">
        <v>0</v>
      </c>
      <c r="P492" s="268">
        <f t="shared" si="7"/>
        <v>0</v>
      </c>
      <c r="Q492" s="268">
        <f>Table1[[#This Row],[MRC - Monthly Recurring Charge]]*60</f>
        <v>0</v>
      </c>
      <c r="R492" s="268">
        <f>Table1[[#This Row],[Total NRC]]+Table1[[#This Row],[Total MRC == '[60 months times  proposed MRC Charge (K)']]]</f>
        <v>0</v>
      </c>
      <c r="S492" s="92"/>
    </row>
    <row r="493" spans="1:19" ht="24">
      <c r="A493" s="62"/>
      <c r="B493" s="55"/>
      <c r="C493" s="15" t="s">
        <v>1486</v>
      </c>
      <c r="D493" s="15" t="s">
        <v>1499</v>
      </c>
      <c r="E493" s="23" t="s">
        <v>1500</v>
      </c>
      <c r="F493" s="16">
        <v>96953</v>
      </c>
      <c r="G493" s="15" t="s">
        <v>1501</v>
      </c>
      <c r="H493" s="15" t="s">
        <v>1490</v>
      </c>
      <c r="I493" s="17" t="s">
        <v>22</v>
      </c>
      <c r="J493" s="18" t="s">
        <v>41</v>
      </c>
      <c r="K493" s="269">
        <v>0</v>
      </c>
      <c r="L493" s="269">
        <v>0</v>
      </c>
      <c r="M493" s="269">
        <v>0</v>
      </c>
      <c r="N493" s="269">
        <v>0</v>
      </c>
      <c r="O493" s="269">
        <v>0</v>
      </c>
      <c r="P493" s="268">
        <f t="shared" si="7"/>
        <v>0</v>
      </c>
      <c r="Q493" s="268">
        <f>Table1[[#This Row],[MRC - Monthly Recurring Charge]]*60</f>
        <v>0</v>
      </c>
      <c r="R493" s="268">
        <f>Table1[[#This Row],[Total NRC]]+Table1[[#This Row],[Total MRC == '[60 months times  proposed MRC Charge (K)']]]</f>
        <v>0</v>
      </c>
      <c r="S493" s="91"/>
    </row>
    <row r="494" spans="1:19" ht="36">
      <c r="A494" s="60"/>
      <c r="B494" s="25"/>
      <c r="C494" s="21" t="s">
        <v>1502</v>
      </c>
      <c r="D494" s="11" t="s">
        <v>1503</v>
      </c>
      <c r="E494" s="26" t="s">
        <v>1504</v>
      </c>
      <c r="F494" s="86">
        <v>16049574</v>
      </c>
      <c r="G494" s="25" t="s">
        <v>1505</v>
      </c>
      <c r="H494" s="21" t="s">
        <v>291</v>
      </c>
      <c r="I494" s="25" t="s">
        <v>22</v>
      </c>
      <c r="J494" s="21" t="s">
        <v>372</v>
      </c>
      <c r="K494" s="267">
        <v>0</v>
      </c>
      <c r="L494" s="267">
        <v>0</v>
      </c>
      <c r="M494" s="267">
        <v>0</v>
      </c>
      <c r="N494" s="267">
        <v>0</v>
      </c>
      <c r="O494" s="267">
        <v>0</v>
      </c>
      <c r="P494" s="268">
        <f t="shared" si="7"/>
        <v>0</v>
      </c>
      <c r="Q494" s="268">
        <f>Table1[[#This Row],[MRC - Monthly Recurring Charge]]*60</f>
        <v>0</v>
      </c>
      <c r="R494" s="268">
        <f>Table1[[#This Row],[Total NRC]]+Table1[[#This Row],[Total MRC == '[60 months times  proposed MRC Charge (K)']]]</f>
        <v>0</v>
      </c>
      <c r="S494" s="92"/>
    </row>
    <row r="495" spans="1:19" ht="36">
      <c r="A495" s="63"/>
      <c r="B495" s="55"/>
      <c r="C495" s="15" t="s">
        <v>1506</v>
      </c>
      <c r="D495" s="15" t="s">
        <v>1507</v>
      </c>
      <c r="E495" s="23" t="s">
        <v>1508</v>
      </c>
      <c r="F495" s="16">
        <v>142881</v>
      </c>
      <c r="G495" s="15" t="s">
        <v>1509</v>
      </c>
      <c r="H495" s="15" t="s">
        <v>1510</v>
      </c>
      <c r="I495" s="17" t="s">
        <v>22</v>
      </c>
      <c r="J495" s="18" t="s">
        <v>41</v>
      </c>
      <c r="K495" s="270">
        <v>0</v>
      </c>
      <c r="L495" s="270">
        <v>0</v>
      </c>
      <c r="M495" s="270">
        <v>0</v>
      </c>
      <c r="N495" s="270">
        <v>0</v>
      </c>
      <c r="O495" s="269">
        <v>0</v>
      </c>
      <c r="P495" s="268">
        <f t="shared" si="7"/>
        <v>0</v>
      </c>
      <c r="Q495" s="268">
        <f>Table1[[#This Row],[MRC - Monthly Recurring Charge]]*60</f>
        <v>0</v>
      </c>
      <c r="R495" s="268">
        <f>Table1[[#This Row],[Total NRC]]+Table1[[#This Row],[Total MRC == '[60 months times  proposed MRC Charge (K)']]]</f>
        <v>0</v>
      </c>
      <c r="S495" s="93"/>
    </row>
    <row r="496" spans="1:19" ht="48">
      <c r="A496" s="60"/>
      <c r="B496" s="54"/>
      <c r="C496" s="11" t="s">
        <v>1511</v>
      </c>
      <c r="D496" s="11" t="s">
        <v>1512</v>
      </c>
      <c r="E496" s="11" t="s">
        <v>1513</v>
      </c>
      <c r="F496" s="12">
        <v>96456</v>
      </c>
      <c r="G496" s="11" t="s">
        <v>1514</v>
      </c>
      <c r="H496" s="11" t="s">
        <v>1515</v>
      </c>
      <c r="I496" s="13" t="s">
        <v>22</v>
      </c>
      <c r="J496" s="21" t="s">
        <v>1516</v>
      </c>
      <c r="K496" s="267">
        <v>0</v>
      </c>
      <c r="L496" s="267">
        <v>0</v>
      </c>
      <c r="M496" s="267">
        <v>0</v>
      </c>
      <c r="N496" s="267">
        <v>0</v>
      </c>
      <c r="O496" s="267">
        <v>0</v>
      </c>
      <c r="P496" s="268">
        <f t="shared" si="7"/>
        <v>0</v>
      </c>
      <c r="Q496" s="268">
        <f>Table1[[#This Row],[MRC - Monthly Recurring Charge]]*60</f>
        <v>0</v>
      </c>
      <c r="R496" s="268">
        <f>Table1[[#This Row],[Total NRC]]+Table1[[#This Row],[Total MRC == '[60 months times  proposed MRC Charge (K)']]]</f>
        <v>0</v>
      </c>
      <c r="S496" s="92"/>
    </row>
    <row r="497" spans="1:19" ht="24">
      <c r="A497" s="62"/>
      <c r="B497" s="55"/>
      <c r="C497" s="15" t="s">
        <v>1517</v>
      </c>
      <c r="D497" s="15" t="s">
        <v>1518</v>
      </c>
      <c r="E497" s="23" t="s">
        <v>1519</v>
      </c>
      <c r="F497" s="16">
        <v>16032630</v>
      </c>
      <c r="G497" s="15" t="s">
        <v>1520</v>
      </c>
      <c r="H497" s="15" t="s">
        <v>1521</v>
      </c>
      <c r="I497" s="17" t="s">
        <v>22</v>
      </c>
      <c r="J497" s="18" t="s">
        <v>41</v>
      </c>
      <c r="K497" s="269">
        <v>0</v>
      </c>
      <c r="L497" s="269">
        <v>0</v>
      </c>
      <c r="M497" s="269">
        <v>0</v>
      </c>
      <c r="N497" s="269">
        <v>0</v>
      </c>
      <c r="O497" s="269">
        <v>0</v>
      </c>
      <c r="P497" s="268">
        <f t="shared" si="7"/>
        <v>0</v>
      </c>
      <c r="Q497" s="268">
        <f>Table1[[#This Row],[MRC - Monthly Recurring Charge]]*60</f>
        <v>0</v>
      </c>
      <c r="R497" s="268">
        <f>Table1[[#This Row],[Total NRC]]+Table1[[#This Row],[Total MRC == '[60 months times  proposed MRC Charge (K)']]]</f>
        <v>0</v>
      </c>
      <c r="S497" s="91"/>
    </row>
    <row r="498" spans="1:19" ht="24">
      <c r="A498" s="60"/>
      <c r="B498" s="54"/>
      <c r="C498" s="11" t="s">
        <v>1517</v>
      </c>
      <c r="D498" s="11" t="s">
        <v>1522</v>
      </c>
      <c r="E498" s="19" t="s">
        <v>1015</v>
      </c>
      <c r="F498" s="12">
        <v>16026400</v>
      </c>
      <c r="G498" s="11" t="s">
        <v>1523</v>
      </c>
      <c r="H498" s="11" t="s">
        <v>1521</v>
      </c>
      <c r="I498" s="13" t="s">
        <v>22</v>
      </c>
      <c r="J498" s="21" t="s">
        <v>41</v>
      </c>
      <c r="K498" s="266">
        <v>0</v>
      </c>
      <c r="L498" s="266">
        <v>0</v>
      </c>
      <c r="M498" s="266">
        <v>0</v>
      </c>
      <c r="N498" s="266">
        <v>0</v>
      </c>
      <c r="O498" s="267">
        <v>0</v>
      </c>
      <c r="P498" s="268">
        <f t="shared" si="7"/>
        <v>0</v>
      </c>
      <c r="Q498" s="268">
        <f>Table1[[#This Row],[MRC - Monthly Recurring Charge]]*60</f>
        <v>0</v>
      </c>
      <c r="R498" s="268">
        <f>Table1[[#This Row],[Total NRC]]+Table1[[#This Row],[Total MRC == '[60 months times  proposed MRC Charge (K)']]]</f>
        <v>0</v>
      </c>
      <c r="S498" s="92"/>
    </row>
    <row r="499" spans="1:19" ht="24">
      <c r="A499" s="62"/>
      <c r="B499" s="55"/>
      <c r="C499" s="15" t="s">
        <v>1517</v>
      </c>
      <c r="D499" s="15" t="s">
        <v>1524</v>
      </c>
      <c r="E499" s="23" t="s">
        <v>1525</v>
      </c>
      <c r="F499" s="16">
        <v>96226</v>
      </c>
      <c r="G499" s="15" t="s">
        <v>1526</v>
      </c>
      <c r="H499" s="15" t="s">
        <v>1521</v>
      </c>
      <c r="I499" s="17" t="s">
        <v>22</v>
      </c>
      <c r="J499" s="18" t="s">
        <v>41</v>
      </c>
      <c r="K499" s="269">
        <v>0</v>
      </c>
      <c r="L499" s="269">
        <v>0</v>
      </c>
      <c r="M499" s="269">
        <v>0</v>
      </c>
      <c r="N499" s="269">
        <v>0</v>
      </c>
      <c r="O499" s="269">
        <v>0</v>
      </c>
      <c r="P499" s="268">
        <f t="shared" si="7"/>
        <v>0</v>
      </c>
      <c r="Q499" s="268">
        <f>Table1[[#This Row],[MRC - Monthly Recurring Charge]]*60</f>
        <v>0</v>
      </c>
      <c r="R499" s="268">
        <f>Table1[[#This Row],[Total NRC]]+Table1[[#This Row],[Total MRC == '[60 months times  proposed MRC Charge (K)']]]</f>
        <v>0</v>
      </c>
      <c r="S499" s="91"/>
    </row>
    <row r="500" spans="1:19" ht="24">
      <c r="A500" s="60"/>
      <c r="B500" s="54"/>
      <c r="C500" s="11" t="s">
        <v>1517</v>
      </c>
      <c r="D500" s="11" t="s">
        <v>1527</v>
      </c>
      <c r="E500" s="19" t="s">
        <v>1528</v>
      </c>
      <c r="F500" s="12">
        <v>96225</v>
      </c>
      <c r="G500" s="11" t="s">
        <v>1529</v>
      </c>
      <c r="H500" s="11" t="s">
        <v>1521</v>
      </c>
      <c r="I500" s="13" t="s">
        <v>22</v>
      </c>
      <c r="J500" s="21" t="s">
        <v>41</v>
      </c>
      <c r="K500" s="267">
        <v>0</v>
      </c>
      <c r="L500" s="267">
        <v>0</v>
      </c>
      <c r="M500" s="267">
        <v>0</v>
      </c>
      <c r="N500" s="267">
        <v>0</v>
      </c>
      <c r="O500" s="267">
        <v>0</v>
      </c>
      <c r="P500" s="268">
        <f t="shared" si="7"/>
        <v>0</v>
      </c>
      <c r="Q500" s="268">
        <f>Table1[[#This Row],[MRC - Monthly Recurring Charge]]*60</f>
        <v>0</v>
      </c>
      <c r="R500" s="268">
        <f>Table1[[#This Row],[Total NRC]]+Table1[[#This Row],[Total MRC == '[60 months times  proposed MRC Charge (K)']]]</f>
        <v>0</v>
      </c>
      <c r="S500" s="92"/>
    </row>
    <row r="501" spans="1:19" ht="24">
      <c r="A501" s="62"/>
      <c r="B501" s="55"/>
      <c r="C501" s="15" t="s">
        <v>1517</v>
      </c>
      <c r="D501" s="15" t="s">
        <v>1530</v>
      </c>
      <c r="E501" s="23" t="s">
        <v>1531</v>
      </c>
      <c r="F501" s="16">
        <v>232854</v>
      </c>
      <c r="G501" s="15" t="s">
        <v>1532</v>
      </c>
      <c r="H501" s="15" t="s">
        <v>1521</v>
      </c>
      <c r="I501" s="17" t="s">
        <v>22</v>
      </c>
      <c r="J501" s="18" t="s">
        <v>41</v>
      </c>
      <c r="K501" s="270">
        <v>0</v>
      </c>
      <c r="L501" s="270">
        <v>0</v>
      </c>
      <c r="M501" s="270">
        <v>0</v>
      </c>
      <c r="N501" s="270">
        <v>0</v>
      </c>
      <c r="O501" s="269">
        <v>0</v>
      </c>
      <c r="P501" s="268">
        <f t="shared" si="7"/>
        <v>0</v>
      </c>
      <c r="Q501" s="268">
        <f>Table1[[#This Row],[MRC - Monthly Recurring Charge]]*60</f>
        <v>0</v>
      </c>
      <c r="R501" s="268">
        <f>Table1[[#This Row],[Total NRC]]+Table1[[#This Row],[Total MRC == '[60 months times  proposed MRC Charge (K)']]]</f>
        <v>0</v>
      </c>
      <c r="S501" s="91"/>
    </row>
    <row r="502" spans="1:19" ht="24">
      <c r="A502" s="60"/>
      <c r="B502" s="54"/>
      <c r="C502" s="11" t="s">
        <v>1517</v>
      </c>
      <c r="D502" s="11" t="s">
        <v>1533</v>
      </c>
      <c r="E502" s="19" t="s">
        <v>1534</v>
      </c>
      <c r="F502" s="12">
        <v>96367</v>
      </c>
      <c r="G502" s="11" t="s">
        <v>1535</v>
      </c>
      <c r="H502" s="11" t="s">
        <v>1521</v>
      </c>
      <c r="I502" s="13" t="s">
        <v>22</v>
      </c>
      <c r="J502" s="21" t="s">
        <v>41</v>
      </c>
      <c r="K502" s="267">
        <v>0</v>
      </c>
      <c r="L502" s="267">
        <v>0</v>
      </c>
      <c r="M502" s="267">
        <v>0</v>
      </c>
      <c r="N502" s="267">
        <v>0</v>
      </c>
      <c r="O502" s="267">
        <v>0</v>
      </c>
      <c r="P502" s="268">
        <f t="shared" si="7"/>
        <v>0</v>
      </c>
      <c r="Q502" s="268">
        <f>Table1[[#This Row],[MRC - Monthly Recurring Charge]]*60</f>
        <v>0</v>
      </c>
      <c r="R502" s="268">
        <f>Table1[[#This Row],[Total NRC]]+Table1[[#This Row],[Total MRC == '[60 months times  proposed MRC Charge (K)']]]</f>
        <v>0</v>
      </c>
      <c r="S502" s="92"/>
    </row>
    <row r="503" spans="1:19" ht="24">
      <c r="A503" s="62"/>
      <c r="B503" s="55"/>
      <c r="C503" s="15" t="s">
        <v>1517</v>
      </c>
      <c r="D503" s="15" t="s">
        <v>1536</v>
      </c>
      <c r="E503" s="27" t="s">
        <v>1537</v>
      </c>
      <c r="F503" s="16" t="s">
        <v>370</v>
      </c>
      <c r="G503" s="15" t="s">
        <v>1538</v>
      </c>
      <c r="H503" s="15" t="s">
        <v>1521</v>
      </c>
      <c r="I503" s="17" t="s">
        <v>22</v>
      </c>
      <c r="J503" s="24" t="s">
        <v>372</v>
      </c>
      <c r="K503" s="269">
        <v>0</v>
      </c>
      <c r="L503" s="269">
        <v>0</v>
      </c>
      <c r="M503" s="269">
        <v>0</v>
      </c>
      <c r="N503" s="269">
        <v>0</v>
      </c>
      <c r="O503" s="269">
        <v>0</v>
      </c>
      <c r="P503" s="268">
        <f t="shared" si="7"/>
        <v>0</v>
      </c>
      <c r="Q503" s="268">
        <f>Table1[[#This Row],[MRC - Monthly Recurring Charge]]*60</f>
        <v>0</v>
      </c>
      <c r="R503" s="268">
        <f>Table1[[#This Row],[Total NRC]]+Table1[[#This Row],[Total MRC == '[60 months times  proposed MRC Charge (K)']]]</f>
        <v>0</v>
      </c>
      <c r="S503" s="91"/>
    </row>
    <row r="504" spans="1:19" ht="24">
      <c r="A504" s="60"/>
      <c r="B504" s="54"/>
      <c r="C504" s="11" t="s">
        <v>1517</v>
      </c>
      <c r="D504" s="11" t="s">
        <v>1539</v>
      </c>
      <c r="E504" s="19" t="s">
        <v>1540</v>
      </c>
      <c r="F504" s="12">
        <v>232855</v>
      </c>
      <c r="G504" s="11" t="s">
        <v>1541</v>
      </c>
      <c r="H504" s="11" t="s">
        <v>1521</v>
      </c>
      <c r="I504" s="13" t="s">
        <v>22</v>
      </c>
      <c r="J504" s="21" t="s">
        <v>41</v>
      </c>
      <c r="K504" s="266">
        <v>0</v>
      </c>
      <c r="L504" s="266">
        <v>0</v>
      </c>
      <c r="M504" s="266">
        <v>0</v>
      </c>
      <c r="N504" s="266">
        <v>0</v>
      </c>
      <c r="O504" s="267">
        <v>0</v>
      </c>
      <c r="P504" s="268">
        <f t="shared" si="7"/>
        <v>0</v>
      </c>
      <c r="Q504" s="268">
        <f>Table1[[#This Row],[MRC - Monthly Recurring Charge]]*60</f>
        <v>0</v>
      </c>
      <c r="R504" s="268">
        <f>Table1[[#This Row],[Total NRC]]+Table1[[#This Row],[Total MRC == '[60 months times  proposed MRC Charge (K)']]]</f>
        <v>0</v>
      </c>
      <c r="S504" s="92"/>
    </row>
    <row r="505" spans="1:19" ht="24">
      <c r="A505" s="62"/>
      <c r="B505" s="55"/>
      <c r="C505" s="15" t="s">
        <v>1517</v>
      </c>
      <c r="D505" s="15" t="s">
        <v>1542</v>
      </c>
      <c r="E505" s="23" t="s">
        <v>1543</v>
      </c>
      <c r="F505" s="16">
        <v>16034951</v>
      </c>
      <c r="G505" s="15" t="s">
        <v>1544</v>
      </c>
      <c r="H505" s="15" t="s">
        <v>1521</v>
      </c>
      <c r="I505" s="17" t="s">
        <v>22</v>
      </c>
      <c r="J505" s="18" t="s">
        <v>41</v>
      </c>
      <c r="K505" s="269">
        <v>0</v>
      </c>
      <c r="L505" s="269">
        <v>0</v>
      </c>
      <c r="M505" s="269">
        <v>0</v>
      </c>
      <c r="N505" s="269">
        <v>0</v>
      </c>
      <c r="O505" s="269">
        <v>0</v>
      </c>
      <c r="P505" s="268">
        <f t="shared" si="7"/>
        <v>0</v>
      </c>
      <c r="Q505" s="268">
        <f>Table1[[#This Row],[MRC - Monthly Recurring Charge]]*60</f>
        <v>0</v>
      </c>
      <c r="R505" s="268">
        <f>Table1[[#This Row],[Total NRC]]+Table1[[#This Row],[Total MRC == '[60 months times  proposed MRC Charge (K)']]]</f>
        <v>0</v>
      </c>
      <c r="S505" s="91"/>
    </row>
    <row r="506" spans="1:19" ht="24">
      <c r="A506" s="60"/>
      <c r="B506" s="54"/>
      <c r="C506" s="11" t="s">
        <v>1517</v>
      </c>
      <c r="D506" s="11" t="s">
        <v>1545</v>
      </c>
      <c r="E506" s="19" t="s">
        <v>1546</v>
      </c>
      <c r="F506" s="12">
        <v>16047489</v>
      </c>
      <c r="G506" s="11" t="s">
        <v>1547</v>
      </c>
      <c r="H506" s="11" t="s">
        <v>1521</v>
      </c>
      <c r="I506" s="13" t="s">
        <v>22</v>
      </c>
      <c r="J506" s="21" t="s">
        <v>41</v>
      </c>
      <c r="K506" s="267">
        <v>0</v>
      </c>
      <c r="L506" s="267">
        <v>0</v>
      </c>
      <c r="M506" s="267">
        <v>0</v>
      </c>
      <c r="N506" s="267">
        <v>0</v>
      </c>
      <c r="O506" s="267">
        <v>0</v>
      </c>
      <c r="P506" s="268">
        <f t="shared" si="7"/>
        <v>0</v>
      </c>
      <c r="Q506" s="268">
        <f>Table1[[#This Row],[MRC - Monthly Recurring Charge]]*60</f>
        <v>0</v>
      </c>
      <c r="R506" s="268">
        <f>Table1[[#This Row],[Total NRC]]+Table1[[#This Row],[Total MRC == '[60 months times  proposed MRC Charge (K)']]]</f>
        <v>0</v>
      </c>
      <c r="S506" s="92"/>
    </row>
    <row r="507" spans="1:19" ht="24">
      <c r="A507" s="62"/>
      <c r="B507" s="55"/>
      <c r="C507" s="15" t="s">
        <v>1517</v>
      </c>
      <c r="D507" s="15" t="s">
        <v>1548</v>
      </c>
      <c r="E507" s="23" t="s">
        <v>1549</v>
      </c>
      <c r="F507" s="16">
        <v>96366</v>
      </c>
      <c r="G507" s="15" t="s">
        <v>1550</v>
      </c>
      <c r="H507" s="15" t="s">
        <v>1521</v>
      </c>
      <c r="I507" s="17" t="s">
        <v>22</v>
      </c>
      <c r="J507" s="18" t="s">
        <v>41</v>
      </c>
      <c r="K507" s="270">
        <v>0</v>
      </c>
      <c r="L507" s="270">
        <v>0</v>
      </c>
      <c r="M507" s="270">
        <v>0</v>
      </c>
      <c r="N507" s="270">
        <v>0</v>
      </c>
      <c r="O507" s="269">
        <v>0</v>
      </c>
      <c r="P507" s="268">
        <f t="shared" si="7"/>
        <v>0</v>
      </c>
      <c r="Q507" s="268">
        <f>Table1[[#This Row],[MRC - Monthly Recurring Charge]]*60</f>
        <v>0</v>
      </c>
      <c r="R507" s="268">
        <f>Table1[[#This Row],[Total NRC]]+Table1[[#This Row],[Total MRC == '[60 months times  proposed MRC Charge (K)']]]</f>
        <v>0</v>
      </c>
      <c r="S507" s="91"/>
    </row>
    <row r="508" spans="1:19" ht="24">
      <c r="A508" s="60"/>
      <c r="B508" s="54"/>
      <c r="C508" s="11" t="s">
        <v>1517</v>
      </c>
      <c r="D508" s="11" t="s">
        <v>1551</v>
      </c>
      <c r="E508" s="19" t="s">
        <v>1552</v>
      </c>
      <c r="F508" s="12">
        <v>96371</v>
      </c>
      <c r="G508" s="11" t="s">
        <v>1553</v>
      </c>
      <c r="H508" s="11" t="s">
        <v>1521</v>
      </c>
      <c r="I508" s="13" t="s">
        <v>22</v>
      </c>
      <c r="J508" s="21" t="s">
        <v>41</v>
      </c>
      <c r="K508" s="267">
        <v>0</v>
      </c>
      <c r="L508" s="267">
        <v>0</v>
      </c>
      <c r="M508" s="267">
        <v>0</v>
      </c>
      <c r="N508" s="267">
        <v>0</v>
      </c>
      <c r="O508" s="267">
        <v>0</v>
      </c>
      <c r="P508" s="268">
        <f t="shared" si="7"/>
        <v>0</v>
      </c>
      <c r="Q508" s="268">
        <f>Table1[[#This Row],[MRC - Monthly Recurring Charge]]*60</f>
        <v>0</v>
      </c>
      <c r="R508" s="268">
        <f>Table1[[#This Row],[Total NRC]]+Table1[[#This Row],[Total MRC == '[60 months times  proposed MRC Charge (K)']]]</f>
        <v>0</v>
      </c>
      <c r="S508" s="92"/>
    </row>
    <row r="509" spans="1:19" ht="24">
      <c r="A509" s="62"/>
      <c r="B509" s="55"/>
      <c r="C509" s="15" t="s">
        <v>1517</v>
      </c>
      <c r="D509" s="15" t="s">
        <v>1554</v>
      </c>
      <c r="E509" s="23" t="s">
        <v>1555</v>
      </c>
      <c r="F509" s="16">
        <v>96369</v>
      </c>
      <c r="G509" s="15" t="s">
        <v>1556</v>
      </c>
      <c r="H509" s="15" t="s">
        <v>1521</v>
      </c>
      <c r="I509" s="17" t="s">
        <v>22</v>
      </c>
      <c r="J509" s="18" t="s">
        <v>41</v>
      </c>
      <c r="K509" s="269">
        <v>0</v>
      </c>
      <c r="L509" s="269">
        <v>0</v>
      </c>
      <c r="M509" s="269">
        <v>0</v>
      </c>
      <c r="N509" s="269">
        <v>0</v>
      </c>
      <c r="O509" s="269">
        <v>0</v>
      </c>
      <c r="P509" s="268">
        <f t="shared" si="7"/>
        <v>0</v>
      </c>
      <c r="Q509" s="268">
        <f>Table1[[#This Row],[MRC - Monthly Recurring Charge]]*60</f>
        <v>0</v>
      </c>
      <c r="R509" s="268">
        <f>Table1[[#This Row],[Total NRC]]+Table1[[#This Row],[Total MRC == '[60 months times  proposed MRC Charge (K)']]]</f>
        <v>0</v>
      </c>
      <c r="S509" s="91"/>
    </row>
    <row r="510" spans="1:19" ht="24">
      <c r="A510" s="60"/>
      <c r="B510" s="54"/>
      <c r="C510" s="11" t="s">
        <v>1517</v>
      </c>
      <c r="D510" s="11" t="s">
        <v>1557</v>
      </c>
      <c r="E510" s="19" t="s">
        <v>1558</v>
      </c>
      <c r="F510" s="12">
        <v>17031414</v>
      </c>
      <c r="G510" s="11" t="s">
        <v>1559</v>
      </c>
      <c r="H510" s="11" t="s">
        <v>1521</v>
      </c>
      <c r="I510" s="13" t="s">
        <v>22</v>
      </c>
      <c r="J510" s="21" t="s">
        <v>41</v>
      </c>
      <c r="K510" s="266">
        <v>0</v>
      </c>
      <c r="L510" s="266">
        <v>0</v>
      </c>
      <c r="M510" s="266">
        <v>0</v>
      </c>
      <c r="N510" s="266">
        <v>0</v>
      </c>
      <c r="O510" s="267">
        <v>0</v>
      </c>
      <c r="P510" s="268">
        <f t="shared" si="7"/>
        <v>0</v>
      </c>
      <c r="Q510" s="268">
        <f>Table1[[#This Row],[MRC - Monthly Recurring Charge]]*60</f>
        <v>0</v>
      </c>
      <c r="R510" s="268">
        <f>Table1[[#This Row],[Total NRC]]+Table1[[#This Row],[Total MRC == '[60 months times  proposed MRC Charge (K)']]]</f>
        <v>0</v>
      </c>
      <c r="S510" s="92"/>
    </row>
    <row r="511" spans="1:19" ht="24">
      <c r="A511" s="62"/>
      <c r="B511" s="55"/>
      <c r="C511" s="15" t="s">
        <v>1517</v>
      </c>
      <c r="D511" s="15" t="s">
        <v>1560</v>
      </c>
      <c r="E511" s="23" t="s">
        <v>1561</v>
      </c>
      <c r="F511" s="16">
        <v>96375</v>
      </c>
      <c r="G511" s="15" t="s">
        <v>1562</v>
      </c>
      <c r="H511" s="15" t="s">
        <v>1521</v>
      </c>
      <c r="I511" s="17" t="s">
        <v>22</v>
      </c>
      <c r="J511" s="18" t="s">
        <v>41</v>
      </c>
      <c r="K511" s="269">
        <v>0</v>
      </c>
      <c r="L511" s="269">
        <v>0</v>
      </c>
      <c r="M511" s="269">
        <v>0</v>
      </c>
      <c r="N511" s="269">
        <v>0</v>
      </c>
      <c r="O511" s="269">
        <v>0</v>
      </c>
      <c r="P511" s="268">
        <f t="shared" si="7"/>
        <v>0</v>
      </c>
      <c r="Q511" s="268">
        <f>Table1[[#This Row],[MRC - Monthly Recurring Charge]]*60</f>
        <v>0</v>
      </c>
      <c r="R511" s="268">
        <f>Table1[[#This Row],[Total NRC]]+Table1[[#This Row],[Total MRC == '[60 months times  proposed MRC Charge (K)']]]</f>
        <v>0</v>
      </c>
      <c r="S511" s="91"/>
    </row>
    <row r="512" spans="1:19" ht="24">
      <c r="A512" s="60"/>
      <c r="B512" s="54"/>
      <c r="C512" s="11" t="s">
        <v>1517</v>
      </c>
      <c r="D512" s="11" t="s">
        <v>1563</v>
      </c>
      <c r="E512" s="19" t="s">
        <v>1564</v>
      </c>
      <c r="F512" s="12">
        <v>232856</v>
      </c>
      <c r="G512" s="11" t="s">
        <v>1565</v>
      </c>
      <c r="H512" s="11" t="s">
        <v>1521</v>
      </c>
      <c r="I512" s="13" t="s">
        <v>22</v>
      </c>
      <c r="J512" s="21" t="s">
        <v>41</v>
      </c>
      <c r="K512" s="267">
        <v>0</v>
      </c>
      <c r="L512" s="267">
        <v>0</v>
      </c>
      <c r="M512" s="267">
        <v>0</v>
      </c>
      <c r="N512" s="267">
        <v>0</v>
      </c>
      <c r="O512" s="267">
        <v>0</v>
      </c>
      <c r="P512" s="268">
        <f t="shared" si="7"/>
        <v>0</v>
      </c>
      <c r="Q512" s="268">
        <f>Table1[[#This Row],[MRC - Monthly Recurring Charge]]*60</f>
        <v>0</v>
      </c>
      <c r="R512" s="268">
        <f>Table1[[#This Row],[Total NRC]]+Table1[[#This Row],[Total MRC == '[60 months times  proposed MRC Charge (K)']]]</f>
        <v>0</v>
      </c>
      <c r="S512" s="92"/>
    </row>
    <row r="513" spans="1:19" ht="24">
      <c r="A513" s="62"/>
      <c r="B513" s="55"/>
      <c r="C513" s="39" t="s">
        <v>1566</v>
      </c>
      <c r="D513" s="15" t="s">
        <v>1567</v>
      </c>
      <c r="E513" s="26" t="s">
        <v>1568</v>
      </c>
      <c r="F513" s="16" t="s">
        <v>370</v>
      </c>
      <c r="G513" s="15" t="s">
        <v>1569</v>
      </c>
      <c r="H513" s="15" t="s">
        <v>1479</v>
      </c>
      <c r="I513" s="17" t="s">
        <v>22</v>
      </c>
      <c r="J513" s="18" t="s">
        <v>372</v>
      </c>
      <c r="K513" s="270">
        <v>0</v>
      </c>
      <c r="L513" s="270">
        <v>0</v>
      </c>
      <c r="M513" s="270">
        <v>0</v>
      </c>
      <c r="N513" s="270">
        <v>0</v>
      </c>
      <c r="O513" s="269">
        <v>0</v>
      </c>
      <c r="P513" s="268">
        <f t="shared" si="7"/>
        <v>0</v>
      </c>
      <c r="Q513" s="268">
        <f>Table1[[#This Row],[MRC - Monthly Recurring Charge]]*60</f>
        <v>0</v>
      </c>
      <c r="R513" s="268">
        <f>Table1[[#This Row],[Total NRC]]+Table1[[#This Row],[Total MRC == '[60 months times  proposed MRC Charge (K)']]]</f>
        <v>0</v>
      </c>
      <c r="S513" s="91"/>
    </row>
    <row r="514" spans="1:19" ht="24">
      <c r="A514" s="60"/>
      <c r="B514" s="54"/>
      <c r="C514" s="19" t="s">
        <v>1566</v>
      </c>
      <c r="D514" s="11" t="s">
        <v>1570</v>
      </c>
      <c r="E514" s="26" t="s">
        <v>1571</v>
      </c>
      <c r="F514" s="12">
        <v>17030048</v>
      </c>
      <c r="G514" s="11" t="s">
        <v>1572</v>
      </c>
      <c r="H514" s="11" t="s">
        <v>624</v>
      </c>
      <c r="I514" s="13" t="s">
        <v>27</v>
      </c>
      <c r="J514" s="21" t="s">
        <v>41</v>
      </c>
      <c r="K514" s="267">
        <v>0</v>
      </c>
      <c r="L514" s="267">
        <v>0</v>
      </c>
      <c r="M514" s="267">
        <v>0</v>
      </c>
      <c r="N514" s="267">
        <v>0</v>
      </c>
      <c r="O514" s="267">
        <v>0</v>
      </c>
      <c r="P514" s="268">
        <f t="shared" si="7"/>
        <v>0</v>
      </c>
      <c r="Q514" s="268">
        <f>Table1[[#This Row],[MRC - Monthly Recurring Charge]]*60</f>
        <v>0</v>
      </c>
      <c r="R514" s="268">
        <f>Table1[[#This Row],[Total NRC]]+Table1[[#This Row],[Total MRC == '[60 months times  proposed MRC Charge (K)']]]</f>
        <v>0</v>
      </c>
      <c r="S514" s="92"/>
    </row>
    <row r="515" spans="1:19">
      <c r="A515" s="63"/>
      <c r="B515" s="55"/>
      <c r="C515" s="15" t="s">
        <v>1573</v>
      </c>
      <c r="D515" s="15" t="s">
        <v>1574</v>
      </c>
      <c r="E515" s="15" t="s">
        <v>1575</v>
      </c>
      <c r="F515" s="16">
        <v>96381</v>
      </c>
      <c r="G515" s="15" t="s">
        <v>1576</v>
      </c>
      <c r="H515" s="15" t="s">
        <v>1577</v>
      </c>
      <c r="I515" s="17" t="s">
        <v>22</v>
      </c>
      <c r="J515" s="18" t="s">
        <v>41</v>
      </c>
      <c r="K515" s="269">
        <v>0</v>
      </c>
      <c r="L515" s="269">
        <v>0</v>
      </c>
      <c r="M515" s="269">
        <v>0</v>
      </c>
      <c r="N515" s="269">
        <v>0</v>
      </c>
      <c r="O515" s="269">
        <v>0</v>
      </c>
      <c r="P515" s="268">
        <f t="shared" si="7"/>
        <v>0</v>
      </c>
      <c r="Q515" s="268">
        <f>Table1[[#This Row],[MRC - Monthly Recurring Charge]]*60</f>
        <v>0</v>
      </c>
      <c r="R515" s="268">
        <f>Table1[[#This Row],[Total NRC]]+Table1[[#This Row],[Total MRC == '[60 months times  proposed MRC Charge (K)']]]</f>
        <v>0</v>
      </c>
      <c r="S515" s="93"/>
    </row>
    <row r="516" spans="1:19" ht="24">
      <c r="A516" s="60"/>
      <c r="B516" s="54"/>
      <c r="C516" s="11" t="s">
        <v>1578</v>
      </c>
      <c r="D516" s="11" t="s">
        <v>1579</v>
      </c>
      <c r="E516" s="19" t="s">
        <v>1580</v>
      </c>
      <c r="F516" s="12" t="s">
        <v>590</v>
      </c>
      <c r="G516" s="11" t="s">
        <v>1581</v>
      </c>
      <c r="H516" s="11" t="s">
        <v>87</v>
      </c>
      <c r="I516" s="13" t="s">
        <v>22</v>
      </c>
      <c r="J516" s="21" t="s">
        <v>41</v>
      </c>
      <c r="K516" s="266">
        <v>0</v>
      </c>
      <c r="L516" s="266">
        <v>0</v>
      </c>
      <c r="M516" s="266">
        <v>0</v>
      </c>
      <c r="N516" s="266">
        <v>0</v>
      </c>
      <c r="O516" s="267">
        <v>0</v>
      </c>
      <c r="P516" s="268">
        <f t="shared" si="7"/>
        <v>0</v>
      </c>
      <c r="Q516" s="268">
        <f>Table1[[#This Row],[MRC - Monthly Recurring Charge]]*60</f>
        <v>0</v>
      </c>
      <c r="R516" s="268">
        <f>Table1[[#This Row],[Total NRC]]+Table1[[#This Row],[Total MRC == '[60 months times  proposed MRC Charge (K)']]]</f>
        <v>0</v>
      </c>
      <c r="S516" s="92"/>
    </row>
    <row r="517" spans="1:19" ht="24">
      <c r="A517" s="69"/>
      <c r="B517" s="55"/>
      <c r="C517" s="15" t="s">
        <v>1578</v>
      </c>
      <c r="D517" s="15" t="s">
        <v>1582</v>
      </c>
      <c r="E517" s="23" t="s">
        <v>1583</v>
      </c>
      <c r="F517" s="16">
        <v>96747</v>
      </c>
      <c r="G517" s="15" t="s">
        <v>1584</v>
      </c>
      <c r="H517" s="15" t="s">
        <v>624</v>
      </c>
      <c r="I517" s="17" t="s">
        <v>22</v>
      </c>
      <c r="J517" s="18" t="s">
        <v>41</v>
      </c>
      <c r="K517" s="269">
        <v>0</v>
      </c>
      <c r="L517" s="269">
        <v>0</v>
      </c>
      <c r="M517" s="269">
        <v>0</v>
      </c>
      <c r="N517" s="269">
        <v>0</v>
      </c>
      <c r="O517" s="269">
        <v>0</v>
      </c>
      <c r="P517" s="268">
        <f t="shared" si="7"/>
        <v>0</v>
      </c>
      <c r="Q517" s="268">
        <f>Table1[[#This Row],[MRC - Monthly Recurring Charge]]*60</f>
        <v>0</v>
      </c>
      <c r="R517" s="268">
        <f>Table1[[#This Row],[Total NRC]]+Table1[[#This Row],[Total MRC == '[60 months times  proposed MRC Charge (K)']]]</f>
        <v>0</v>
      </c>
      <c r="S517" s="93"/>
    </row>
    <row r="518" spans="1:19" ht="24">
      <c r="A518" s="60"/>
      <c r="B518" s="54"/>
      <c r="C518" s="11" t="s">
        <v>1585</v>
      </c>
      <c r="D518" s="11" t="s">
        <v>1586</v>
      </c>
      <c r="E518" s="19" t="s">
        <v>1587</v>
      </c>
      <c r="F518" s="12" t="s">
        <v>376</v>
      </c>
      <c r="G518" s="11" t="s">
        <v>1588</v>
      </c>
      <c r="H518" s="11" t="s">
        <v>1589</v>
      </c>
      <c r="I518" s="13" t="s">
        <v>22</v>
      </c>
      <c r="J518" s="21" t="s">
        <v>41</v>
      </c>
      <c r="K518" s="267">
        <v>0</v>
      </c>
      <c r="L518" s="267">
        <v>0</v>
      </c>
      <c r="M518" s="267">
        <v>0</v>
      </c>
      <c r="N518" s="267">
        <v>0</v>
      </c>
      <c r="O518" s="267">
        <v>0</v>
      </c>
      <c r="P518" s="268">
        <f t="shared" si="7"/>
        <v>0</v>
      </c>
      <c r="Q518" s="268">
        <f>Table1[[#This Row],[MRC - Monthly Recurring Charge]]*60</f>
        <v>0</v>
      </c>
      <c r="R518" s="268">
        <f>Table1[[#This Row],[Total NRC]]+Table1[[#This Row],[Total MRC == '[60 months times  proposed MRC Charge (K)']]]</f>
        <v>0</v>
      </c>
      <c r="S518" s="98"/>
    </row>
    <row r="519" spans="1:19" ht="24">
      <c r="A519" s="62"/>
      <c r="B519" s="55"/>
      <c r="C519" s="23" t="s">
        <v>1590</v>
      </c>
      <c r="D519" s="15" t="s">
        <v>1591</v>
      </c>
      <c r="E519" s="23" t="s">
        <v>1592</v>
      </c>
      <c r="F519" s="16" t="s">
        <v>370</v>
      </c>
      <c r="G519" s="15" t="s">
        <v>1593</v>
      </c>
      <c r="H519" s="15" t="s">
        <v>1594</v>
      </c>
      <c r="I519" s="17" t="s">
        <v>22</v>
      </c>
      <c r="J519" s="18" t="s">
        <v>1595</v>
      </c>
      <c r="K519" s="270">
        <v>0</v>
      </c>
      <c r="L519" s="270">
        <v>0</v>
      </c>
      <c r="M519" s="270">
        <v>0</v>
      </c>
      <c r="N519" s="270">
        <v>0</v>
      </c>
      <c r="O519" s="269">
        <v>0</v>
      </c>
      <c r="P519" s="268">
        <f t="shared" si="7"/>
        <v>0</v>
      </c>
      <c r="Q519" s="268">
        <f>Table1[[#This Row],[MRC - Monthly Recurring Charge]]*60</f>
        <v>0</v>
      </c>
      <c r="R519" s="268">
        <f>Table1[[#This Row],[Total NRC]]+Table1[[#This Row],[Total MRC == '[60 months times  proposed MRC Charge (K)']]]</f>
        <v>0</v>
      </c>
      <c r="S519" s="91"/>
    </row>
    <row r="520" spans="1:19" ht="24">
      <c r="A520" s="60"/>
      <c r="B520" s="54"/>
      <c r="C520" s="11" t="s">
        <v>1590</v>
      </c>
      <c r="D520" s="11" t="s">
        <v>1596</v>
      </c>
      <c r="E520" s="19" t="s">
        <v>1597</v>
      </c>
      <c r="F520" s="12" t="s">
        <v>370</v>
      </c>
      <c r="G520" s="11" t="s">
        <v>1598</v>
      </c>
      <c r="H520" s="11" t="s">
        <v>1594</v>
      </c>
      <c r="I520" s="13" t="s">
        <v>22</v>
      </c>
      <c r="J520" s="21" t="s">
        <v>1599</v>
      </c>
      <c r="K520" s="267">
        <v>0</v>
      </c>
      <c r="L520" s="267">
        <v>0</v>
      </c>
      <c r="M520" s="267">
        <v>0</v>
      </c>
      <c r="N520" s="267">
        <v>0</v>
      </c>
      <c r="O520" s="267">
        <v>0</v>
      </c>
      <c r="P520" s="268">
        <f t="shared" si="7"/>
        <v>0</v>
      </c>
      <c r="Q520" s="268">
        <f>Table1[[#This Row],[MRC - Monthly Recurring Charge]]*60</f>
        <v>0</v>
      </c>
      <c r="R520" s="268">
        <f>Table1[[#This Row],[Total NRC]]+Table1[[#This Row],[Total MRC == '[60 months times  proposed MRC Charge (K)']]]</f>
        <v>0</v>
      </c>
      <c r="S520" s="92"/>
    </row>
    <row r="521" spans="1:19" ht="24">
      <c r="A521" s="62"/>
      <c r="B521" s="55"/>
      <c r="C521" s="15" t="s">
        <v>1590</v>
      </c>
      <c r="D521" s="15" t="s">
        <v>1600</v>
      </c>
      <c r="E521" s="26" t="s">
        <v>1601</v>
      </c>
      <c r="F521" s="16" t="s">
        <v>370</v>
      </c>
      <c r="G521" s="15" t="s">
        <v>1602</v>
      </c>
      <c r="H521" s="15" t="s">
        <v>1594</v>
      </c>
      <c r="I521" s="17" t="s">
        <v>22</v>
      </c>
      <c r="J521" s="24" t="s">
        <v>372</v>
      </c>
      <c r="K521" s="269">
        <v>0</v>
      </c>
      <c r="L521" s="269">
        <v>0</v>
      </c>
      <c r="M521" s="269">
        <v>0</v>
      </c>
      <c r="N521" s="269">
        <v>0</v>
      </c>
      <c r="O521" s="269">
        <v>0</v>
      </c>
      <c r="P521" s="268">
        <f t="shared" si="7"/>
        <v>0</v>
      </c>
      <c r="Q521" s="268">
        <f>Table1[[#This Row],[MRC - Monthly Recurring Charge]]*60</f>
        <v>0</v>
      </c>
      <c r="R521" s="268">
        <f>Table1[[#This Row],[Total NRC]]+Table1[[#This Row],[Total MRC == '[60 months times  proposed MRC Charge (K)']]]</f>
        <v>0</v>
      </c>
      <c r="S521" s="91"/>
    </row>
    <row r="522" spans="1:19" ht="24">
      <c r="A522" s="60"/>
      <c r="B522" s="54"/>
      <c r="C522" s="11" t="s">
        <v>1590</v>
      </c>
      <c r="D522" s="11" t="s">
        <v>1603</v>
      </c>
      <c r="E522" s="19" t="s">
        <v>1604</v>
      </c>
      <c r="F522" s="12" t="s">
        <v>370</v>
      </c>
      <c r="G522" s="11" t="s">
        <v>1605</v>
      </c>
      <c r="H522" s="11" t="s">
        <v>1594</v>
      </c>
      <c r="I522" s="13" t="s">
        <v>22</v>
      </c>
      <c r="J522" s="21" t="s">
        <v>1599</v>
      </c>
      <c r="K522" s="266">
        <v>0</v>
      </c>
      <c r="L522" s="266">
        <v>0</v>
      </c>
      <c r="M522" s="266">
        <v>0</v>
      </c>
      <c r="N522" s="266">
        <v>0</v>
      </c>
      <c r="O522" s="267">
        <v>0</v>
      </c>
      <c r="P522" s="268">
        <f t="shared" si="7"/>
        <v>0</v>
      </c>
      <c r="Q522" s="268">
        <f>Table1[[#This Row],[MRC - Monthly Recurring Charge]]*60</f>
        <v>0</v>
      </c>
      <c r="R522" s="268">
        <f>Table1[[#This Row],[Total NRC]]+Table1[[#This Row],[Total MRC == '[60 months times  proposed MRC Charge (K)']]]</f>
        <v>0</v>
      </c>
      <c r="S522" s="92"/>
    </row>
    <row r="523" spans="1:19" ht="36">
      <c r="A523" s="62"/>
      <c r="B523" s="55"/>
      <c r="C523" s="15" t="s">
        <v>1606</v>
      </c>
      <c r="D523" s="15" t="s">
        <v>1607</v>
      </c>
      <c r="E523" s="23" t="s">
        <v>1608</v>
      </c>
      <c r="F523" s="16">
        <v>96963</v>
      </c>
      <c r="G523" s="15" t="s">
        <v>1609</v>
      </c>
      <c r="H523" s="15" t="s">
        <v>291</v>
      </c>
      <c r="I523" s="17" t="s">
        <v>22</v>
      </c>
      <c r="J523" s="18" t="s">
        <v>41</v>
      </c>
      <c r="K523" s="269">
        <v>0</v>
      </c>
      <c r="L523" s="269">
        <v>0</v>
      </c>
      <c r="M523" s="269">
        <v>0</v>
      </c>
      <c r="N523" s="269">
        <v>0</v>
      </c>
      <c r="O523" s="269">
        <v>0</v>
      </c>
      <c r="P523" s="268">
        <f t="shared" ref="P523:P586" si="8">L523+M523+N523+O523</f>
        <v>0</v>
      </c>
      <c r="Q523" s="268">
        <f>Table1[[#This Row],[MRC - Monthly Recurring Charge]]*60</f>
        <v>0</v>
      </c>
      <c r="R523" s="268">
        <f>Table1[[#This Row],[Total NRC]]+Table1[[#This Row],[Total MRC == '[60 months times  proposed MRC Charge (K)']]]</f>
        <v>0</v>
      </c>
      <c r="S523" s="99"/>
    </row>
    <row r="524" spans="1:19" ht="24">
      <c r="A524" s="58"/>
      <c r="B524" s="54"/>
      <c r="C524" s="11" t="s">
        <v>1610</v>
      </c>
      <c r="D524" s="11" t="s">
        <v>1611</v>
      </c>
      <c r="E524" s="19" t="s">
        <v>1612</v>
      </c>
      <c r="F524" s="12">
        <v>16030510</v>
      </c>
      <c r="G524" s="11" t="s">
        <v>1613</v>
      </c>
      <c r="H524" s="11" t="s">
        <v>1614</v>
      </c>
      <c r="I524" s="13" t="s">
        <v>22</v>
      </c>
      <c r="J524" s="21" t="s">
        <v>41</v>
      </c>
      <c r="K524" s="267">
        <v>0</v>
      </c>
      <c r="L524" s="267">
        <v>0</v>
      </c>
      <c r="M524" s="267">
        <v>0</v>
      </c>
      <c r="N524" s="267">
        <v>0</v>
      </c>
      <c r="O524" s="267">
        <v>0</v>
      </c>
      <c r="P524" s="268">
        <f t="shared" si="8"/>
        <v>0</v>
      </c>
      <c r="Q524" s="268">
        <f>Table1[[#This Row],[MRC - Monthly Recurring Charge]]*60</f>
        <v>0</v>
      </c>
      <c r="R524" s="268">
        <f>Table1[[#This Row],[Total NRC]]+Table1[[#This Row],[Total MRC == '[60 months times  proposed MRC Charge (K)']]]</f>
        <v>0</v>
      </c>
      <c r="S524" s="90"/>
    </row>
    <row r="525" spans="1:19" ht="24">
      <c r="A525" s="62"/>
      <c r="B525" s="55"/>
      <c r="C525" s="15" t="s">
        <v>1610</v>
      </c>
      <c r="D525" s="15" t="s">
        <v>1615</v>
      </c>
      <c r="E525" s="23" t="s">
        <v>1616</v>
      </c>
      <c r="F525" s="16">
        <v>96983</v>
      </c>
      <c r="G525" s="15" t="s">
        <v>1617</v>
      </c>
      <c r="H525" s="15" t="s">
        <v>1614</v>
      </c>
      <c r="I525" s="17" t="s">
        <v>22</v>
      </c>
      <c r="J525" s="18" t="s">
        <v>41</v>
      </c>
      <c r="K525" s="270">
        <v>0</v>
      </c>
      <c r="L525" s="270">
        <v>0</v>
      </c>
      <c r="M525" s="270">
        <v>0</v>
      </c>
      <c r="N525" s="270">
        <v>0</v>
      </c>
      <c r="O525" s="269">
        <v>0</v>
      </c>
      <c r="P525" s="268">
        <f t="shared" si="8"/>
        <v>0</v>
      </c>
      <c r="Q525" s="268">
        <f>Table1[[#This Row],[MRC - Monthly Recurring Charge]]*60</f>
        <v>0</v>
      </c>
      <c r="R525" s="268">
        <f>Table1[[#This Row],[Total NRC]]+Table1[[#This Row],[Total MRC == '[60 months times  proposed MRC Charge (K)']]]</f>
        <v>0</v>
      </c>
      <c r="S525" s="91"/>
    </row>
    <row r="526" spans="1:19" ht="24">
      <c r="A526" s="60"/>
      <c r="B526" s="54"/>
      <c r="C526" s="11" t="s">
        <v>1610</v>
      </c>
      <c r="D526" s="11" t="s">
        <v>1618</v>
      </c>
      <c r="E526" s="19" t="s">
        <v>1619</v>
      </c>
      <c r="F526" s="12">
        <v>96985</v>
      </c>
      <c r="G526" s="11" t="s">
        <v>1620</v>
      </c>
      <c r="H526" s="11" t="s">
        <v>1614</v>
      </c>
      <c r="I526" s="13" t="s">
        <v>22</v>
      </c>
      <c r="J526" s="21" t="s">
        <v>41</v>
      </c>
      <c r="K526" s="267">
        <v>0</v>
      </c>
      <c r="L526" s="267">
        <v>0</v>
      </c>
      <c r="M526" s="267">
        <v>0</v>
      </c>
      <c r="N526" s="267">
        <v>0</v>
      </c>
      <c r="O526" s="267">
        <v>0</v>
      </c>
      <c r="P526" s="268">
        <f t="shared" si="8"/>
        <v>0</v>
      </c>
      <c r="Q526" s="268">
        <f>Table1[[#This Row],[MRC - Monthly Recurring Charge]]*60</f>
        <v>0</v>
      </c>
      <c r="R526" s="268">
        <f>Table1[[#This Row],[Total NRC]]+Table1[[#This Row],[Total MRC == '[60 months times  proposed MRC Charge (K)']]]</f>
        <v>0</v>
      </c>
      <c r="S526" s="92"/>
    </row>
    <row r="527" spans="1:19" ht="24">
      <c r="A527" s="62"/>
      <c r="B527" s="55"/>
      <c r="C527" s="15" t="s">
        <v>1610</v>
      </c>
      <c r="D527" s="15" t="s">
        <v>1621</v>
      </c>
      <c r="E527" s="23" t="s">
        <v>1622</v>
      </c>
      <c r="F527" s="16">
        <v>16033985</v>
      </c>
      <c r="G527" s="15" t="s">
        <v>1623</v>
      </c>
      <c r="H527" s="15" t="s">
        <v>1614</v>
      </c>
      <c r="I527" s="17" t="s">
        <v>22</v>
      </c>
      <c r="J527" s="18" t="s">
        <v>41</v>
      </c>
      <c r="K527" s="269">
        <v>0</v>
      </c>
      <c r="L527" s="269">
        <v>0</v>
      </c>
      <c r="M527" s="269">
        <v>0</v>
      </c>
      <c r="N527" s="269">
        <v>0</v>
      </c>
      <c r="O527" s="269">
        <v>0</v>
      </c>
      <c r="P527" s="268">
        <f t="shared" si="8"/>
        <v>0</v>
      </c>
      <c r="Q527" s="268">
        <f>Table1[[#This Row],[MRC - Monthly Recurring Charge]]*60</f>
        <v>0</v>
      </c>
      <c r="R527" s="268">
        <f>Table1[[#This Row],[Total NRC]]+Table1[[#This Row],[Total MRC == '[60 months times  proposed MRC Charge (K)']]]</f>
        <v>0</v>
      </c>
      <c r="S527" s="91"/>
    </row>
    <row r="528" spans="1:19" ht="24">
      <c r="A528" s="60"/>
      <c r="B528" s="54"/>
      <c r="C528" s="11" t="s">
        <v>1610</v>
      </c>
      <c r="D528" s="11" t="s">
        <v>1624</v>
      </c>
      <c r="E528" s="19" t="s">
        <v>1625</v>
      </c>
      <c r="F528" s="12">
        <v>17012748</v>
      </c>
      <c r="G528" s="11" t="s">
        <v>1626</v>
      </c>
      <c r="H528" s="11" t="s">
        <v>1614</v>
      </c>
      <c r="I528" s="13" t="s">
        <v>27</v>
      </c>
      <c r="J528" s="21" t="s">
        <v>41</v>
      </c>
      <c r="K528" s="266">
        <v>0</v>
      </c>
      <c r="L528" s="266">
        <v>0</v>
      </c>
      <c r="M528" s="266">
        <v>0</v>
      </c>
      <c r="N528" s="266">
        <v>0</v>
      </c>
      <c r="O528" s="267">
        <v>0</v>
      </c>
      <c r="P528" s="268">
        <f t="shared" si="8"/>
        <v>0</v>
      </c>
      <c r="Q528" s="268">
        <f>Table1[[#This Row],[MRC - Monthly Recurring Charge]]*60</f>
        <v>0</v>
      </c>
      <c r="R528" s="268">
        <f>Table1[[#This Row],[Total NRC]]+Table1[[#This Row],[Total MRC == '[60 months times  proposed MRC Charge (K)']]]</f>
        <v>0</v>
      </c>
      <c r="S528" s="92"/>
    </row>
    <row r="529" spans="1:19" ht="24">
      <c r="A529" s="62"/>
      <c r="B529" s="55"/>
      <c r="C529" s="15" t="s">
        <v>1610</v>
      </c>
      <c r="D529" s="15" t="s">
        <v>1627</v>
      </c>
      <c r="E529" s="23" t="s">
        <v>1628</v>
      </c>
      <c r="F529" s="16">
        <v>17012747</v>
      </c>
      <c r="G529" s="15" t="s">
        <v>1629</v>
      </c>
      <c r="H529" s="15" t="s">
        <v>1614</v>
      </c>
      <c r="I529" s="17" t="s">
        <v>27</v>
      </c>
      <c r="J529" s="18" t="s">
        <v>41</v>
      </c>
      <c r="K529" s="269">
        <v>0</v>
      </c>
      <c r="L529" s="269">
        <v>0</v>
      </c>
      <c r="M529" s="269">
        <v>0</v>
      </c>
      <c r="N529" s="269">
        <v>0</v>
      </c>
      <c r="O529" s="269">
        <v>0</v>
      </c>
      <c r="P529" s="268">
        <f t="shared" si="8"/>
        <v>0</v>
      </c>
      <c r="Q529" s="268">
        <f>Table1[[#This Row],[MRC - Monthly Recurring Charge]]*60</f>
        <v>0</v>
      </c>
      <c r="R529" s="268">
        <f>Table1[[#This Row],[Total NRC]]+Table1[[#This Row],[Total MRC == '[60 months times  proposed MRC Charge (K)']]]</f>
        <v>0</v>
      </c>
      <c r="S529" s="91"/>
    </row>
    <row r="530" spans="1:19" ht="24">
      <c r="A530" s="60"/>
      <c r="B530" s="54"/>
      <c r="C530" s="11" t="s">
        <v>1610</v>
      </c>
      <c r="D530" s="11" t="s">
        <v>1630</v>
      </c>
      <c r="E530" s="19" t="s">
        <v>1631</v>
      </c>
      <c r="F530" s="12">
        <v>16040749</v>
      </c>
      <c r="G530" s="11" t="s">
        <v>1632</v>
      </c>
      <c r="H530" s="11" t="s">
        <v>1614</v>
      </c>
      <c r="I530" s="13" t="s">
        <v>27</v>
      </c>
      <c r="J530" s="21" t="s">
        <v>41</v>
      </c>
      <c r="K530" s="267">
        <v>0</v>
      </c>
      <c r="L530" s="267">
        <v>0</v>
      </c>
      <c r="M530" s="267">
        <v>0</v>
      </c>
      <c r="N530" s="267">
        <v>0</v>
      </c>
      <c r="O530" s="267">
        <v>0</v>
      </c>
      <c r="P530" s="268">
        <f t="shared" si="8"/>
        <v>0</v>
      </c>
      <c r="Q530" s="268">
        <f>Table1[[#This Row],[MRC - Monthly Recurring Charge]]*60</f>
        <v>0</v>
      </c>
      <c r="R530" s="268">
        <f>Table1[[#This Row],[Total NRC]]+Table1[[#This Row],[Total MRC == '[60 months times  proposed MRC Charge (K)']]]</f>
        <v>0</v>
      </c>
      <c r="S530" s="92"/>
    </row>
    <row r="531" spans="1:19" ht="24">
      <c r="A531" s="62"/>
      <c r="B531" s="55"/>
      <c r="C531" s="15" t="s">
        <v>1610</v>
      </c>
      <c r="D531" s="15" t="s">
        <v>1633</v>
      </c>
      <c r="E531" s="23" t="s">
        <v>1634</v>
      </c>
      <c r="F531" s="16">
        <v>16045050</v>
      </c>
      <c r="G531" s="15" t="s">
        <v>1635</v>
      </c>
      <c r="H531" s="15" t="s">
        <v>1614</v>
      </c>
      <c r="I531" s="17" t="s">
        <v>22</v>
      </c>
      <c r="J531" s="18" t="s">
        <v>41</v>
      </c>
      <c r="K531" s="270">
        <v>0</v>
      </c>
      <c r="L531" s="270">
        <v>0</v>
      </c>
      <c r="M531" s="270">
        <v>0</v>
      </c>
      <c r="N531" s="270">
        <v>0</v>
      </c>
      <c r="O531" s="269">
        <v>0</v>
      </c>
      <c r="P531" s="268">
        <f t="shared" si="8"/>
        <v>0</v>
      </c>
      <c r="Q531" s="268">
        <f>Table1[[#This Row],[MRC - Monthly Recurring Charge]]*60</f>
        <v>0</v>
      </c>
      <c r="R531" s="268">
        <f>Table1[[#This Row],[Total NRC]]+Table1[[#This Row],[Total MRC == '[60 months times  proposed MRC Charge (K)']]]</f>
        <v>0</v>
      </c>
      <c r="S531" s="91"/>
    </row>
    <row r="532" spans="1:19" ht="24">
      <c r="A532" s="60"/>
      <c r="B532" s="54"/>
      <c r="C532" s="11" t="s">
        <v>1610</v>
      </c>
      <c r="D532" s="11" t="s">
        <v>1636</v>
      </c>
      <c r="E532" s="19" t="s">
        <v>1637</v>
      </c>
      <c r="F532" s="12">
        <v>224551</v>
      </c>
      <c r="G532" s="11" t="s">
        <v>1638</v>
      </c>
      <c r="H532" s="11" t="s">
        <v>1639</v>
      </c>
      <c r="I532" s="13" t="s">
        <v>27</v>
      </c>
      <c r="J532" s="21" t="s">
        <v>1640</v>
      </c>
      <c r="K532" s="267">
        <v>0</v>
      </c>
      <c r="L532" s="267">
        <v>0</v>
      </c>
      <c r="M532" s="267">
        <v>0</v>
      </c>
      <c r="N532" s="267">
        <v>0</v>
      </c>
      <c r="O532" s="267">
        <v>0</v>
      </c>
      <c r="P532" s="268">
        <f t="shared" si="8"/>
        <v>0</v>
      </c>
      <c r="Q532" s="268">
        <f>Table1[[#This Row],[MRC - Monthly Recurring Charge]]*60</f>
        <v>0</v>
      </c>
      <c r="R532" s="268">
        <f>Table1[[#This Row],[Total NRC]]+Table1[[#This Row],[Total MRC == '[60 months times  proposed MRC Charge (K)']]]</f>
        <v>0</v>
      </c>
      <c r="S532" s="92"/>
    </row>
    <row r="533" spans="1:19" ht="24">
      <c r="A533" s="62"/>
      <c r="B533" s="55"/>
      <c r="C533" s="15" t="s">
        <v>1610</v>
      </c>
      <c r="D533" s="15" t="s">
        <v>1641</v>
      </c>
      <c r="E533" s="23" t="s">
        <v>1642</v>
      </c>
      <c r="F533" s="16">
        <v>96974</v>
      </c>
      <c r="G533" s="15" t="s">
        <v>1643</v>
      </c>
      <c r="H533" s="15" t="s">
        <v>1614</v>
      </c>
      <c r="I533" s="17" t="s">
        <v>22</v>
      </c>
      <c r="J533" s="18" t="s">
        <v>41</v>
      </c>
      <c r="K533" s="269">
        <v>0</v>
      </c>
      <c r="L533" s="269">
        <v>0</v>
      </c>
      <c r="M533" s="269">
        <v>0</v>
      </c>
      <c r="N533" s="269">
        <v>0</v>
      </c>
      <c r="O533" s="269">
        <v>0</v>
      </c>
      <c r="P533" s="268">
        <f t="shared" si="8"/>
        <v>0</v>
      </c>
      <c r="Q533" s="268">
        <f>Table1[[#This Row],[MRC - Monthly Recurring Charge]]*60</f>
        <v>0</v>
      </c>
      <c r="R533" s="268">
        <f>Table1[[#This Row],[Total NRC]]+Table1[[#This Row],[Total MRC == '[60 months times  proposed MRC Charge (K)']]]</f>
        <v>0</v>
      </c>
      <c r="S533" s="91"/>
    </row>
    <row r="534" spans="1:19" ht="24">
      <c r="A534" s="60"/>
      <c r="B534" s="54"/>
      <c r="C534" s="11" t="s">
        <v>1610</v>
      </c>
      <c r="D534" s="11" t="s">
        <v>1644</v>
      </c>
      <c r="E534" s="19" t="s">
        <v>1645</v>
      </c>
      <c r="F534" s="12">
        <v>96969</v>
      </c>
      <c r="G534" s="11" t="s">
        <v>1646</v>
      </c>
      <c r="H534" s="11" t="s">
        <v>1614</v>
      </c>
      <c r="I534" s="13" t="s">
        <v>27</v>
      </c>
      <c r="J534" s="21" t="s">
        <v>41</v>
      </c>
      <c r="K534" s="266">
        <v>0</v>
      </c>
      <c r="L534" s="266">
        <v>0</v>
      </c>
      <c r="M534" s="266">
        <v>0</v>
      </c>
      <c r="N534" s="266">
        <v>0</v>
      </c>
      <c r="O534" s="267">
        <v>0</v>
      </c>
      <c r="P534" s="268">
        <f t="shared" si="8"/>
        <v>0</v>
      </c>
      <c r="Q534" s="268">
        <f>Table1[[#This Row],[MRC - Monthly Recurring Charge]]*60</f>
        <v>0</v>
      </c>
      <c r="R534" s="268">
        <f>Table1[[#This Row],[Total NRC]]+Table1[[#This Row],[Total MRC == '[60 months times  proposed MRC Charge (K)']]]</f>
        <v>0</v>
      </c>
      <c r="S534" s="92"/>
    </row>
    <row r="535" spans="1:19" ht="24">
      <c r="A535" s="62"/>
      <c r="B535" s="55"/>
      <c r="C535" s="15" t="s">
        <v>1610</v>
      </c>
      <c r="D535" s="15" t="s">
        <v>1647</v>
      </c>
      <c r="E535" s="23" t="s">
        <v>1648</v>
      </c>
      <c r="F535" s="16">
        <v>16039248</v>
      </c>
      <c r="G535" s="15" t="s">
        <v>1649</v>
      </c>
      <c r="H535" s="15" t="s">
        <v>1614</v>
      </c>
      <c r="I535" s="17" t="s">
        <v>22</v>
      </c>
      <c r="J535" s="18" t="s">
        <v>41</v>
      </c>
      <c r="K535" s="269">
        <v>0</v>
      </c>
      <c r="L535" s="269">
        <v>0</v>
      </c>
      <c r="M535" s="269">
        <v>0</v>
      </c>
      <c r="N535" s="269">
        <v>0</v>
      </c>
      <c r="O535" s="269">
        <v>0</v>
      </c>
      <c r="P535" s="268">
        <f t="shared" si="8"/>
        <v>0</v>
      </c>
      <c r="Q535" s="268">
        <f>Table1[[#This Row],[MRC - Monthly Recurring Charge]]*60</f>
        <v>0</v>
      </c>
      <c r="R535" s="268">
        <f>Table1[[#This Row],[Total NRC]]+Table1[[#This Row],[Total MRC == '[60 months times  proposed MRC Charge (K)']]]</f>
        <v>0</v>
      </c>
      <c r="S535" s="91"/>
    </row>
    <row r="536" spans="1:19" ht="24">
      <c r="A536" s="60"/>
      <c r="B536" s="54"/>
      <c r="C536" s="11" t="s">
        <v>1610</v>
      </c>
      <c r="D536" s="11" t="s">
        <v>1650</v>
      </c>
      <c r="E536" s="19" t="s">
        <v>1236</v>
      </c>
      <c r="F536" s="12">
        <v>96966</v>
      </c>
      <c r="G536" s="11" t="s">
        <v>1651</v>
      </c>
      <c r="H536" s="11" t="s">
        <v>1614</v>
      </c>
      <c r="I536" s="13" t="s">
        <v>22</v>
      </c>
      <c r="J536" s="21" t="s">
        <v>41</v>
      </c>
      <c r="K536" s="267">
        <v>0</v>
      </c>
      <c r="L536" s="267">
        <v>0</v>
      </c>
      <c r="M536" s="267">
        <v>0</v>
      </c>
      <c r="N536" s="267">
        <v>0</v>
      </c>
      <c r="O536" s="267">
        <v>0</v>
      </c>
      <c r="P536" s="268">
        <f t="shared" si="8"/>
        <v>0</v>
      </c>
      <c r="Q536" s="268">
        <f>Table1[[#This Row],[MRC - Monthly Recurring Charge]]*60</f>
        <v>0</v>
      </c>
      <c r="R536" s="268">
        <f>Table1[[#This Row],[Total NRC]]+Table1[[#This Row],[Total MRC == '[60 months times  proposed MRC Charge (K)']]]</f>
        <v>0</v>
      </c>
      <c r="S536" s="92"/>
    </row>
    <row r="537" spans="1:19" ht="24">
      <c r="A537" s="62"/>
      <c r="B537" s="55"/>
      <c r="C537" s="15" t="s">
        <v>1610</v>
      </c>
      <c r="D537" s="15" t="s">
        <v>1652</v>
      </c>
      <c r="E537" s="23" t="s">
        <v>1653</v>
      </c>
      <c r="F537" s="16">
        <v>16033983</v>
      </c>
      <c r="G537" s="15" t="s">
        <v>1654</v>
      </c>
      <c r="H537" s="15" t="s">
        <v>1614</v>
      </c>
      <c r="I537" s="17" t="s">
        <v>22</v>
      </c>
      <c r="J537" s="18" t="s">
        <v>41</v>
      </c>
      <c r="K537" s="270">
        <v>0</v>
      </c>
      <c r="L537" s="270">
        <v>0</v>
      </c>
      <c r="M537" s="270">
        <v>0</v>
      </c>
      <c r="N537" s="270">
        <v>0</v>
      </c>
      <c r="O537" s="269">
        <v>0</v>
      </c>
      <c r="P537" s="268">
        <f t="shared" si="8"/>
        <v>0</v>
      </c>
      <c r="Q537" s="268">
        <f>Table1[[#This Row],[MRC - Monthly Recurring Charge]]*60</f>
        <v>0</v>
      </c>
      <c r="R537" s="268">
        <f>Table1[[#This Row],[Total NRC]]+Table1[[#This Row],[Total MRC == '[60 months times  proposed MRC Charge (K)']]]</f>
        <v>0</v>
      </c>
      <c r="S537" s="91"/>
    </row>
    <row r="538" spans="1:19" ht="24">
      <c r="A538" s="60"/>
      <c r="B538" s="54"/>
      <c r="C538" s="11" t="s">
        <v>1610</v>
      </c>
      <c r="D538" s="11" t="s">
        <v>1655</v>
      </c>
      <c r="E538" s="11" t="s">
        <v>1656</v>
      </c>
      <c r="F538" s="12">
        <v>96933</v>
      </c>
      <c r="G538" s="11" t="s">
        <v>1657</v>
      </c>
      <c r="H538" s="11" t="s">
        <v>1614</v>
      </c>
      <c r="I538" s="13" t="s">
        <v>27</v>
      </c>
      <c r="J538" s="21" t="s">
        <v>41</v>
      </c>
      <c r="K538" s="267">
        <v>0</v>
      </c>
      <c r="L538" s="267">
        <v>0</v>
      </c>
      <c r="M538" s="267">
        <v>0</v>
      </c>
      <c r="N538" s="267">
        <v>0</v>
      </c>
      <c r="O538" s="267">
        <v>0</v>
      </c>
      <c r="P538" s="268">
        <f t="shared" si="8"/>
        <v>0</v>
      </c>
      <c r="Q538" s="268">
        <f>Table1[[#This Row],[MRC - Monthly Recurring Charge]]*60</f>
        <v>0</v>
      </c>
      <c r="R538" s="268">
        <f>Table1[[#This Row],[Total NRC]]+Table1[[#This Row],[Total MRC == '[60 months times  proposed MRC Charge (K)']]]</f>
        <v>0</v>
      </c>
      <c r="S538" s="92"/>
    </row>
    <row r="539" spans="1:19" ht="24">
      <c r="A539" s="62"/>
      <c r="B539" s="55"/>
      <c r="C539" s="15" t="s">
        <v>1610</v>
      </c>
      <c r="D539" s="15" t="s">
        <v>1658</v>
      </c>
      <c r="E539" s="23" t="s">
        <v>1659</v>
      </c>
      <c r="F539" s="16">
        <v>16033984</v>
      </c>
      <c r="G539" s="15" t="s">
        <v>1660</v>
      </c>
      <c r="H539" s="15" t="s">
        <v>1614</v>
      </c>
      <c r="I539" s="17" t="s">
        <v>22</v>
      </c>
      <c r="J539" s="18" t="s">
        <v>41</v>
      </c>
      <c r="K539" s="269">
        <v>0</v>
      </c>
      <c r="L539" s="269">
        <v>0</v>
      </c>
      <c r="M539" s="269">
        <v>0</v>
      </c>
      <c r="N539" s="269">
        <v>0</v>
      </c>
      <c r="O539" s="269">
        <v>0</v>
      </c>
      <c r="P539" s="268">
        <f t="shared" si="8"/>
        <v>0</v>
      </c>
      <c r="Q539" s="268">
        <f>Table1[[#This Row],[MRC - Monthly Recurring Charge]]*60</f>
        <v>0</v>
      </c>
      <c r="R539" s="268">
        <f>Table1[[#This Row],[Total NRC]]+Table1[[#This Row],[Total MRC == '[60 months times  proposed MRC Charge (K)']]]</f>
        <v>0</v>
      </c>
      <c r="S539" s="91"/>
    </row>
    <row r="540" spans="1:19" ht="24">
      <c r="A540" s="60"/>
      <c r="B540" s="54"/>
      <c r="C540" s="11" t="s">
        <v>1610</v>
      </c>
      <c r="D540" s="11" t="s">
        <v>1661</v>
      </c>
      <c r="E540" s="19" t="s">
        <v>1662</v>
      </c>
      <c r="F540" s="12">
        <v>96944</v>
      </c>
      <c r="G540" s="11" t="s">
        <v>1663</v>
      </c>
      <c r="H540" s="11" t="s">
        <v>1614</v>
      </c>
      <c r="I540" s="13" t="s">
        <v>22</v>
      </c>
      <c r="J540" s="21" t="s">
        <v>41</v>
      </c>
      <c r="K540" s="266">
        <v>0</v>
      </c>
      <c r="L540" s="266">
        <v>0</v>
      </c>
      <c r="M540" s="266">
        <v>0</v>
      </c>
      <c r="N540" s="266">
        <v>0</v>
      </c>
      <c r="O540" s="267">
        <v>0</v>
      </c>
      <c r="P540" s="268">
        <f t="shared" si="8"/>
        <v>0</v>
      </c>
      <c r="Q540" s="268">
        <f>Table1[[#This Row],[MRC - Monthly Recurring Charge]]*60</f>
        <v>0</v>
      </c>
      <c r="R540" s="268">
        <f>Table1[[#This Row],[Total NRC]]+Table1[[#This Row],[Total MRC == '[60 months times  proposed MRC Charge (K)']]]</f>
        <v>0</v>
      </c>
      <c r="S540" s="92"/>
    </row>
    <row r="541" spans="1:19" ht="24">
      <c r="A541" s="62"/>
      <c r="B541" s="55"/>
      <c r="C541" s="15" t="s">
        <v>1610</v>
      </c>
      <c r="D541" s="15" t="s">
        <v>1664</v>
      </c>
      <c r="E541" s="23" t="s">
        <v>1665</v>
      </c>
      <c r="F541" s="16">
        <v>17004490</v>
      </c>
      <c r="G541" s="15" t="s">
        <v>1666</v>
      </c>
      <c r="H541" s="15" t="s">
        <v>1614</v>
      </c>
      <c r="I541" s="17" t="s">
        <v>22</v>
      </c>
      <c r="J541" s="18" t="s">
        <v>41</v>
      </c>
      <c r="K541" s="269">
        <v>0</v>
      </c>
      <c r="L541" s="269">
        <v>0</v>
      </c>
      <c r="M541" s="269">
        <v>0</v>
      </c>
      <c r="N541" s="269">
        <v>0</v>
      </c>
      <c r="O541" s="269">
        <v>0</v>
      </c>
      <c r="P541" s="268">
        <f t="shared" si="8"/>
        <v>0</v>
      </c>
      <c r="Q541" s="268">
        <f>Table1[[#This Row],[MRC - Monthly Recurring Charge]]*60</f>
        <v>0</v>
      </c>
      <c r="R541" s="268">
        <f>Table1[[#This Row],[Total NRC]]+Table1[[#This Row],[Total MRC == '[60 months times  proposed MRC Charge (K)']]]</f>
        <v>0</v>
      </c>
      <c r="S541" s="91"/>
    </row>
    <row r="542" spans="1:19" ht="24">
      <c r="A542" s="60"/>
      <c r="B542" s="54"/>
      <c r="C542" s="11" t="s">
        <v>1610</v>
      </c>
      <c r="D542" s="11" t="s">
        <v>1667</v>
      </c>
      <c r="E542" s="19" t="s">
        <v>1668</v>
      </c>
      <c r="F542" s="12">
        <v>16030511</v>
      </c>
      <c r="G542" s="11" t="s">
        <v>1669</v>
      </c>
      <c r="H542" s="11" t="s">
        <v>1614</v>
      </c>
      <c r="I542" s="13" t="s">
        <v>22</v>
      </c>
      <c r="J542" s="21" t="s">
        <v>41</v>
      </c>
      <c r="K542" s="267">
        <v>0</v>
      </c>
      <c r="L542" s="267">
        <v>0</v>
      </c>
      <c r="M542" s="267">
        <v>0</v>
      </c>
      <c r="N542" s="267">
        <v>0</v>
      </c>
      <c r="O542" s="267">
        <v>0</v>
      </c>
      <c r="P542" s="268">
        <f t="shared" si="8"/>
        <v>0</v>
      </c>
      <c r="Q542" s="268">
        <f>Table1[[#This Row],[MRC - Monthly Recurring Charge]]*60</f>
        <v>0</v>
      </c>
      <c r="R542" s="268">
        <f>Table1[[#This Row],[Total NRC]]+Table1[[#This Row],[Total MRC == '[60 months times  proposed MRC Charge (K)']]]</f>
        <v>0</v>
      </c>
      <c r="S542" s="92"/>
    </row>
    <row r="543" spans="1:19" ht="24">
      <c r="A543" s="62"/>
      <c r="B543" s="55"/>
      <c r="C543" s="15" t="s">
        <v>1610</v>
      </c>
      <c r="D543" s="15" t="s">
        <v>1670</v>
      </c>
      <c r="E543" s="23" t="s">
        <v>1671</v>
      </c>
      <c r="F543" s="16">
        <v>17012745</v>
      </c>
      <c r="G543" s="15" t="s">
        <v>1672</v>
      </c>
      <c r="H543" s="15" t="s">
        <v>1614</v>
      </c>
      <c r="I543" s="17" t="s">
        <v>22</v>
      </c>
      <c r="J543" s="18" t="s">
        <v>41</v>
      </c>
      <c r="K543" s="270">
        <v>0</v>
      </c>
      <c r="L543" s="270">
        <v>0</v>
      </c>
      <c r="M543" s="270">
        <v>0</v>
      </c>
      <c r="N543" s="270">
        <v>0</v>
      </c>
      <c r="O543" s="269">
        <v>0</v>
      </c>
      <c r="P543" s="268">
        <f t="shared" si="8"/>
        <v>0</v>
      </c>
      <c r="Q543" s="268">
        <f>Table1[[#This Row],[MRC - Monthly Recurring Charge]]*60</f>
        <v>0</v>
      </c>
      <c r="R543" s="268">
        <f>Table1[[#This Row],[Total NRC]]+Table1[[#This Row],[Total MRC == '[60 months times  proposed MRC Charge (K)']]]</f>
        <v>0</v>
      </c>
      <c r="S543" s="91"/>
    </row>
    <row r="544" spans="1:19" ht="24">
      <c r="A544" s="60"/>
      <c r="B544" s="54"/>
      <c r="C544" s="11" t="s">
        <v>1610</v>
      </c>
      <c r="D544" s="11" t="s">
        <v>1673</v>
      </c>
      <c r="E544" s="19" t="s">
        <v>1674</v>
      </c>
      <c r="F544" s="12">
        <v>96978</v>
      </c>
      <c r="G544" s="11" t="s">
        <v>1675</v>
      </c>
      <c r="H544" s="11" t="s">
        <v>1614</v>
      </c>
      <c r="I544" s="13" t="s">
        <v>22</v>
      </c>
      <c r="J544" s="21" t="s">
        <v>41</v>
      </c>
      <c r="K544" s="267">
        <v>0</v>
      </c>
      <c r="L544" s="267">
        <v>0</v>
      </c>
      <c r="M544" s="267">
        <v>0</v>
      </c>
      <c r="N544" s="267">
        <v>0</v>
      </c>
      <c r="O544" s="267">
        <v>0</v>
      </c>
      <c r="P544" s="268">
        <f t="shared" si="8"/>
        <v>0</v>
      </c>
      <c r="Q544" s="268">
        <f>Table1[[#This Row],[MRC - Monthly Recurring Charge]]*60</f>
        <v>0</v>
      </c>
      <c r="R544" s="268">
        <f>Table1[[#This Row],[Total NRC]]+Table1[[#This Row],[Total MRC == '[60 months times  proposed MRC Charge (K)']]]</f>
        <v>0</v>
      </c>
      <c r="S544" s="92"/>
    </row>
    <row r="545" spans="1:19" ht="24">
      <c r="A545" s="62"/>
      <c r="B545" s="55"/>
      <c r="C545" s="15" t="s">
        <v>1610</v>
      </c>
      <c r="D545" s="15" t="s">
        <v>1676</v>
      </c>
      <c r="E545" s="23" t="s">
        <v>1677</v>
      </c>
      <c r="F545" s="16">
        <v>96982</v>
      </c>
      <c r="G545" s="15" t="s">
        <v>1678</v>
      </c>
      <c r="H545" s="15" t="s">
        <v>1614</v>
      </c>
      <c r="I545" s="17" t="s">
        <v>22</v>
      </c>
      <c r="J545" s="18" t="s">
        <v>41</v>
      </c>
      <c r="K545" s="269">
        <v>0</v>
      </c>
      <c r="L545" s="269">
        <v>0</v>
      </c>
      <c r="M545" s="269">
        <v>0</v>
      </c>
      <c r="N545" s="269">
        <v>0</v>
      </c>
      <c r="O545" s="269">
        <v>0</v>
      </c>
      <c r="P545" s="268">
        <f t="shared" si="8"/>
        <v>0</v>
      </c>
      <c r="Q545" s="268">
        <f>Table1[[#This Row],[MRC - Monthly Recurring Charge]]*60</f>
        <v>0</v>
      </c>
      <c r="R545" s="268">
        <f>Table1[[#This Row],[Total NRC]]+Table1[[#This Row],[Total MRC == '[60 months times  proposed MRC Charge (K)']]]</f>
        <v>0</v>
      </c>
      <c r="S545" s="91"/>
    </row>
    <row r="546" spans="1:19" ht="24">
      <c r="A546" s="60"/>
      <c r="B546" s="54"/>
      <c r="C546" s="11" t="s">
        <v>1610</v>
      </c>
      <c r="D546" s="11" t="s">
        <v>1679</v>
      </c>
      <c r="E546" s="19" t="s">
        <v>1680</v>
      </c>
      <c r="F546" s="12">
        <v>96970</v>
      </c>
      <c r="G546" s="11" t="s">
        <v>1681</v>
      </c>
      <c r="H546" s="11" t="s">
        <v>1614</v>
      </c>
      <c r="I546" s="13" t="s">
        <v>22</v>
      </c>
      <c r="J546" s="21" t="s">
        <v>41</v>
      </c>
      <c r="K546" s="266">
        <v>0</v>
      </c>
      <c r="L546" s="266">
        <v>0</v>
      </c>
      <c r="M546" s="266">
        <v>0</v>
      </c>
      <c r="N546" s="266">
        <v>0</v>
      </c>
      <c r="O546" s="267">
        <v>0</v>
      </c>
      <c r="P546" s="268">
        <f t="shared" si="8"/>
        <v>0</v>
      </c>
      <c r="Q546" s="268">
        <f>Table1[[#This Row],[MRC - Monthly Recurring Charge]]*60</f>
        <v>0</v>
      </c>
      <c r="R546" s="268">
        <f>Table1[[#This Row],[Total NRC]]+Table1[[#This Row],[Total MRC == '[60 months times  proposed MRC Charge (K)']]]</f>
        <v>0</v>
      </c>
      <c r="S546" s="92"/>
    </row>
    <row r="547" spans="1:19" ht="24">
      <c r="A547" s="62"/>
      <c r="B547" s="55"/>
      <c r="C547" s="15" t="s">
        <v>1610</v>
      </c>
      <c r="D547" s="15" t="s">
        <v>1682</v>
      </c>
      <c r="E547" s="23" t="s">
        <v>1683</v>
      </c>
      <c r="F547" s="16">
        <v>96986</v>
      </c>
      <c r="G547" s="15" t="s">
        <v>1684</v>
      </c>
      <c r="H547" s="15" t="s">
        <v>1614</v>
      </c>
      <c r="I547" s="17" t="s">
        <v>27</v>
      </c>
      <c r="J547" s="18" t="s">
        <v>41</v>
      </c>
      <c r="K547" s="269">
        <v>0</v>
      </c>
      <c r="L547" s="269">
        <v>0</v>
      </c>
      <c r="M547" s="269">
        <v>0</v>
      </c>
      <c r="N547" s="269">
        <v>0</v>
      </c>
      <c r="O547" s="269">
        <v>0</v>
      </c>
      <c r="P547" s="268">
        <f t="shared" si="8"/>
        <v>0</v>
      </c>
      <c r="Q547" s="268">
        <f>Table1[[#This Row],[MRC - Monthly Recurring Charge]]*60</f>
        <v>0</v>
      </c>
      <c r="R547" s="268">
        <f>Table1[[#This Row],[Total NRC]]+Table1[[#This Row],[Total MRC == '[60 months times  proposed MRC Charge (K)']]]</f>
        <v>0</v>
      </c>
      <c r="S547" s="91"/>
    </row>
    <row r="548" spans="1:19" ht="24">
      <c r="A548" s="60"/>
      <c r="B548" s="54"/>
      <c r="C548" s="11" t="s">
        <v>1610</v>
      </c>
      <c r="D548" s="11" t="s">
        <v>1685</v>
      </c>
      <c r="E548" s="11" t="s">
        <v>1686</v>
      </c>
      <c r="F548" s="12">
        <v>16025114</v>
      </c>
      <c r="G548" s="11" t="s">
        <v>1687</v>
      </c>
      <c r="H548" s="11" t="s">
        <v>1614</v>
      </c>
      <c r="I548" s="13" t="s">
        <v>22</v>
      </c>
      <c r="J548" s="21" t="s">
        <v>41</v>
      </c>
      <c r="K548" s="267">
        <v>0</v>
      </c>
      <c r="L548" s="267">
        <v>0</v>
      </c>
      <c r="M548" s="267">
        <v>0</v>
      </c>
      <c r="N548" s="267">
        <v>0</v>
      </c>
      <c r="O548" s="267">
        <v>0</v>
      </c>
      <c r="P548" s="268">
        <f t="shared" si="8"/>
        <v>0</v>
      </c>
      <c r="Q548" s="268">
        <f>Table1[[#This Row],[MRC - Monthly Recurring Charge]]*60</f>
        <v>0</v>
      </c>
      <c r="R548" s="268">
        <f>Table1[[#This Row],[Total NRC]]+Table1[[#This Row],[Total MRC == '[60 months times  proposed MRC Charge (K)']]]</f>
        <v>0</v>
      </c>
      <c r="S548" s="92"/>
    </row>
    <row r="549" spans="1:19" ht="24">
      <c r="A549" s="62"/>
      <c r="B549" s="55"/>
      <c r="C549" s="15" t="s">
        <v>1610</v>
      </c>
      <c r="D549" s="15" t="s">
        <v>1688</v>
      </c>
      <c r="E549" s="23" t="s">
        <v>1689</v>
      </c>
      <c r="F549" s="16">
        <v>96981</v>
      </c>
      <c r="G549" s="15" t="s">
        <v>1690</v>
      </c>
      <c r="H549" s="15" t="s">
        <v>1614</v>
      </c>
      <c r="I549" s="17" t="s">
        <v>22</v>
      </c>
      <c r="J549" s="18" t="s">
        <v>41</v>
      </c>
      <c r="K549" s="270">
        <v>0</v>
      </c>
      <c r="L549" s="270">
        <v>0</v>
      </c>
      <c r="M549" s="270">
        <v>0</v>
      </c>
      <c r="N549" s="270">
        <v>0</v>
      </c>
      <c r="O549" s="269">
        <v>0</v>
      </c>
      <c r="P549" s="268">
        <f t="shared" si="8"/>
        <v>0</v>
      </c>
      <c r="Q549" s="268">
        <f>Table1[[#This Row],[MRC - Monthly Recurring Charge]]*60</f>
        <v>0</v>
      </c>
      <c r="R549" s="268">
        <f>Table1[[#This Row],[Total NRC]]+Table1[[#This Row],[Total MRC == '[60 months times  proposed MRC Charge (K)']]]</f>
        <v>0</v>
      </c>
      <c r="S549" s="91"/>
    </row>
    <row r="550" spans="1:19" ht="24">
      <c r="A550" s="60"/>
      <c r="B550" s="54"/>
      <c r="C550" s="11" t="s">
        <v>1610</v>
      </c>
      <c r="D550" s="11" t="s">
        <v>1691</v>
      </c>
      <c r="E550" s="19" t="s">
        <v>1692</v>
      </c>
      <c r="F550" s="12">
        <v>16044431</v>
      </c>
      <c r="G550" s="11" t="s">
        <v>1693</v>
      </c>
      <c r="H550" s="11" t="s">
        <v>1639</v>
      </c>
      <c r="I550" s="13" t="s">
        <v>22</v>
      </c>
      <c r="J550" s="21" t="s">
        <v>41</v>
      </c>
      <c r="K550" s="267">
        <v>0</v>
      </c>
      <c r="L550" s="267">
        <v>0</v>
      </c>
      <c r="M550" s="267">
        <v>0</v>
      </c>
      <c r="N550" s="267">
        <v>0</v>
      </c>
      <c r="O550" s="267">
        <v>0</v>
      </c>
      <c r="P550" s="268">
        <f t="shared" si="8"/>
        <v>0</v>
      </c>
      <c r="Q550" s="268">
        <f>Table1[[#This Row],[MRC - Monthly Recurring Charge]]*60</f>
        <v>0</v>
      </c>
      <c r="R550" s="268">
        <f>Table1[[#This Row],[Total NRC]]+Table1[[#This Row],[Total MRC == '[60 months times  proposed MRC Charge (K)']]]</f>
        <v>0</v>
      </c>
      <c r="S550" s="92"/>
    </row>
    <row r="551" spans="1:19" ht="24">
      <c r="A551" s="62"/>
      <c r="B551" s="55"/>
      <c r="C551" s="15" t="s">
        <v>1610</v>
      </c>
      <c r="D551" s="15" t="s">
        <v>1694</v>
      </c>
      <c r="E551" s="23" t="s">
        <v>1692</v>
      </c>
      <c r="F551" s="16">
        <v>16044431</v>
      </c>
      <c r="G551" s="15" t="s">
        <v>1693</v>
      </c>
      <c r="H551" s="15" t="s">
        <v>1614</v>
      </c>
      <c r="I551" s="17" t="s">
        <v>22</v>
      </c>
      <c r="J551" s="18" t="s">
        <v>41</v>
      </c>
      <c r="K551" s="269">
        <v>0</v>
      </c>
      <c r="L551" s="269">
        <v>0</v>
      </c>
      <c r="M551" s="269">
        <v>0</v>
      </c>
      <c r="N551" s="269">
        <v>0</v>
      </c>
      <c r="O551" s="269">
        <v>0</v>
      </c>
      <c r="P551" s="268">
        <f t="shared" si="8"/>
        <v>0</v>
      </c>
      <c r="Q551" s="268">
        <f>Table1[[#This Row],[MRC - Monthly Recurring Charge]]*60</f>
        <v>0</v>
      </c>
      <c r="R551" s="268">
        <f>Table1[[#This Row],[Total NRC]]+Table1[[#This Row],[Total MRC == '[60 months times  proposed MRC Charge (K)']]]</f>
        <v>0</v>
      </c>
      <c r="S551" s="91"/>
    </row>
    <row r="552" spans="1:19" ht="24">
      <c r="A552" s="60"/>
      <c r="B552" s="54"/>
      <c r="C552" s="11" t="s">
        <v>1610</v>
      </c>
      <c r="D552" s="11" t="s">
        <v>1695</v>
      </c>
      <c r="E552" s="19" t="s">
        <v>1696</v>
      </c>
      <c r="F552" s="12">
        <v>188070</v>
      </c>
      <c r="G552" s="11" t="s">
        <v>1697</v>
      </c>
      <c r="H552" s="11" t="s">
        <v>1614</v>
      </c>
      <c r="I552" s="13" t="s">
        <v>22</v>
      </c>
      <c r="J552" s="21" t="s">
        <v>41</v>
      </c>
      <c r="K552" s="266">
        <v>0</v>
      </c>
      <c r="L552" s="266">
        <v>0</v>
      </c>
      <c r="M552" s="266">
        <v>0</v>
      </c>
      <c r="N552" s="266">
        <v>0</v>
      </c>
      <c r="O552" s="267">
        <v>0</v>
      </c>
      <c r="P552" s="268">
        <f t="shared" si="8"/>
        <v>0</v>
      </c>
      <c r="Q552" s="268">
        <f>Table1[[#This Row],[MRC - Monthly Recurring Charge]]*60</f>
        <v>0</v>
      </c>
      <c r="R552" s="268">
        <f>Table1[[#This Row],[Total NRC]]+Table1[[#This Row],[Total MRC == '[60 months times  proposed MRC Charge (K)']]]</f>
        <v>0</v>
      </c>
      <c r="S552" s="92"/>
    </row>
    <row r="553" spans="1:19" ht="24">
      <c r="A553" s="62"/>
      <c r="B553" s="55"/>
      <c r="C553" s="15" t="s">
        <v>1610</v>
      </c>
      <c r="D553" s="15" t="s">
        <v>1698</v>
      </c>
      <c r="E553" s="23" t="s">
        <v>238</v>
      </c>
      <c r="F553" s="16">
        <v>16024555</v>
      </c>
      <c r="G553" s="15" t="s">
        <v>239</v>
      </c>
      <c r="H553" s="15" t="s">
        <v>1614</v>
      </c>
      <c r="I553" s="17" t="s">
        <v>22</v>
      </c>
      <c r="J553" s="18" t="s">
        <v>41</v>
      </c>
      <c r="K553" s="269">
        <v>0</v>
      </c>
      <c r="L553" s="269">
        <v>0</v>
      </c>
      <c r="M553" s="269">
        <v>0</v>
      </c>
      <c r="N553" s="269">
        <v>0</v>
      </c>
      <c r="O553" s="269">
        <v>0</v>
      </c>
      <c r="P553" s="268">
        <f t="shared" si="8"/>
        <v>0</v>
      </c>
      <c r="Q553" s="268">
        <f>Table1[[#This Row],[MRC - Monthly Recurring Charge]]*60</f>
        <v>0</v>
      </c>
      <c r="R553" s="268">
        <f>Table1[[#This Row],[Total NRC]]+Table1[[#This Row],[Total MRC == '[60 months times  proposed MRC Charge (K)']]]</f>
        <v>0</v>
      </c>
      <c r="S553" s="91"/>
    </row>
    <row r="554" spans="1:19" ht="24">
      <c r="A554" s="60"/>
      <c r="B554" s="54"/>
      <c r="C554" s="11" t="s">
        <v>1610</v>
      </c>
      <c r="D554" s="11" t="s">
        <v>1699</v>
      </c>
      <c r="E554" s="19" t="s">
        <v>1700</v>
      </c>
      <c r="F554" s="12">
        <v>224549</v>
      </c>
      <c r="G554" s="11" t="s">
        <v>1701</v>
      </c>
      <c r="H554" s="11" t="s">
        <v>1614</v>
      </c>
      <c r="I554" s="13" t="s">
        <v>22</v>
      </c>
      <c r="J554" s="21" t="s">
        <v>41</v>
      </c>
      <c r="K554" s="267">
        <v>0</v>
      </c>
      <c r="L554" s="267">
        <v>0</v>
      </c>
      <c r="M554" s="267">
        <v>0</v>
      </c>
      <c r="N554" s="267">
        <v>0</v>
      </c>
      <c r="O554" s="267">
        <v>0</v>
      </c>
      <c r="P554" s="268">
        <f t="shared" si="8"/>
        <v>0</v>
      </c>
      <c r="Q554" s="268">
        <f>Table1[[#This Row],[MRC - Monthly Recurring Charge]]*60</f>
        <v>0</v>
      </c>
      <c r="R554" s="268">
        <f>Table1[[#This Row],[Total NRC]]+Table1[[#This Row],[Total MRC == '[60 months times  proposed MRC Charge (K)']]]</f>
        <v>0</v>
      </c>
      <c r="S554" s="92"/>
    </row>
    <row r="555" spans="1:19" ht="24">
      <c r="A555" s="62"/>
      <c r="B555" s="55"/>
      <c r="C555" s="15" t="s">
        <v>1610</v>
      </c>
      <c r="D555" s="15" t="s">
        <v>1702</v>
      </c>
      <c r="E555" s="23" t="s">
        <v>1703</v>
      </c>
      <c r="F555" s="16">
        <v>96962</v>
      </c>
      <c r="G555" s="15" t="s">
        <v>1704</v>
      </c>
      <c r="H555" s="15" t="s">
        <v>1614</v>
      </c>
      <c r="I555" s="17" t="s">
        <v>22</v>
      </c>
      <c r="J555" s="18" t="s">
        <v>41</v>
      </c>
      <c r="K555" s="270">
        <v>0</v>
      </c>
      <c r="L555" s="270">
        <v>0</v>
      </c>
      <c r="M555" s="270">
        <v>0</v>
      </c>
      <c r="N555" s="270">
        <v>0</v>
      </c>
      <c r="O555" s="269">
        <v>0</v>
      </c>
      <c r="P555" s="268">
        <f t="shared" si="8"/>
        <v>0</v>
      </c>
      <c r="Q555" s="268">
        <f>Table1[[#This Row],[MRC - Monthly Recurring Charge]]*60</f>
        <v>0</v>
      </c>
      <c r="R555" s="268">
        <f>Table1[[#This Row],[Total NRC]]+Table1[[#This Row],[Total MRC == '[60 months times  proposed MRC Charge (K)']]]</f>
        <v>0</v>
      </c>
      <c r="S555" s="91"/>
    </row>
    <row r="556" spans="1:19" ht="24">
      <c r="A556" s="60"/>
      <c r="B556" s="54"/>
      <c r="C556" s="11" t="s">
        <v>1610</v>
      </c>
      <c r="D556" s="11" t="s">
        <v>1705</v>
      </c>
      <c r="E556" s="19" t="s">
        <v>1706</v>
      </c>
      <c r="F556" s="12">
        <v>96972</v>
      </c>
      <c r="G556" s="11" t="s">
        <v>1707</v>
      </c>
      <c r="H556" s="11" t="s">
        <v>1614</v>
      </c>
      <c r="I556" s="13" t="s">
        <v>27</v>
      </c>
      <c r="J556" s="21" t="s">
        <v>41</v>
      </c>
      <c r="K556" s="267">
        <v>0</v>
      </c>
      <c r="L556" s="267">
        <v>0</v>
      </c>
      <c r="M556" s="267">
        <v>0</v>
      </c>
      <c r="N556" s="267">
        <v>0</v>
      </c>
      <c r="O556" s="267">
        <v>0</v>
      </c>
      <c r="P556" s="268">
        <f t="shared" si="8"/>
        <v>0</v>
      </c>
      <c r="Q556" s="268">
        <f>Table1[[#This Row],[MRC - Monthly Recurring Charge]]*60</f>
        <v>0</v>
      </c>
      <c r="R556" s="268">
        <f>Table1[[#This Row],[Total NRC]]+Table1[[#This Row],[Total MRC == '[60 months times  proposed MRC Charge (K)']]]</f>
        <v>0</v>
      </c>
      <c r="S556" s="92"/>
    </row>
    <row r="557" spans="1:19" ht="24">
      <c r="A557" s="62"/>
      <c r="B557" s="55"/>
      <c r="C557" s="15" t="s">
        <v>1610</v>
      </c>
      <c r="D557" s="15" t="s">
        <v>1708</v>
      </c>
      <c r="E557" s="23" t="s">
        <v>1709</v>
      </c>
      <c r="F557" s="16">
        <v>96975</v>
      </c>
      <c r="G557" s="15" t="s">
        <v>1710</v>
      </c>
      <c r="H557" s="15" t="s">
        <v>1614</v>
      </c>
      <c r="I557" s="17" t="s">
        <v>27</v>
      </c>
      <c r="J557" s="18" t="s">
        <v>1711</v>
      </c>
      <c r="K557" s="269">
        <v>0</v>
      </c>
      <c r="L557" s="269">
        <v>0</v>
      </c>
      <c r="M557" s="269">
        <v>0</v>
      </c>
      <c r="N557" s="269">
        <v>0</v>
      </c>
      <c r="O557" s="269">
        <v>0</v>
      </c>
      <c r="P557" s="268">
        <f t="shared" si="8"/>
        <v>0</v>
      </c>
      <c r="Q557" s="268">
        <f>Table1[[#This Row],[MRC - Monthly Recurring Charge]]*60</f>
        <v>0</v>
      </c>
      <c r="R557" s="268">
        <f>Table1[[#This Row],[Total NRC]]+Table1[[#This Row],[Total MRC == '[60 months times  proposed MRC Charge (K)']]]</f>
        <v>0</v>
      </c>
      <c r="S557" s="91"/>
    </row>
    <row r="558" spans="1:19" ht="24">
      <c r="A558" s="60"/>
      <c r="B558" s="25"/>
      <c r="C558" s="21" t="s">
        <v>1610</v>
      </c>
      <c r="D558" s="11" t="s">
        <v>1712</v>
      </c>
      <c r="E558" s="26" t="s">
        <v>1713</v>
      </c>
      <c r="F558" s="86">
        <v>16060605</v>
      </c>
      <c r="G558" s="25" t="s">
        <v>1714</v>
      </c>
      <c r="H558" s="25" t="s">
        <v>1639</v>
      </c>
      <c r="I558" s="25" t="s">
        <v>22</v>
      </c>
      <c r="J558" s="21" t="s">
        <v>372</v>
      </c>
      <c r="K558" s="266">
        <v>0</v>
      </c>
      <c r="L558" s="266">
        <v>0</v>
      </c>
      <c r="M558" s="266">
        <v>0</v>
      </c>
      <c r="N558" s="266">
        <v>0</v>
      </c>
      <c r="O558" s="267">
        <v>0</v>
      </c>
      <c r="P558" s="268">
        <f t="shared" si="8"/>
        <v>0</v>
      </c>
      <c r="Q558" s="268">
        <f>Table1[[#This Row],[MRC - Monthly Recurring Charge]]*60</f>
        <v>0</v>
      </c>
      <c r="R558" s="268">
        <f>Table1[[#This Row],[Total NRC]]+Table1[[#This Row],[Total MRC == '[60 months times  proposed MRC Charge (K)']]]</f>
        <v>0</v>
      </c>
      <c r="S558" s="92"/>
    </row>
    <row r="559" spans="1:19" ht="24">
      <c r="A559" s="62"/>
      <c r="B559" s="29"/>
      <c r="C559" s="18" t="s">
        <v>1610</v>
      </c>
      <c r="D559" s="15" t="s">
        <v>1715</v>
      </c>
      <c r="E559" s="26" t="s">
        <v>1713</v>
      </c>
      <c r="F559" s="87">
        <v>16060605</v>
      </c>
      <c r="G559" s="29" t="s">
        <v>1714</v>
      </c>
      <c r="H559" s="29" t="s">
        <v>1639</v>
      </c>
      <c r="I559" s="29" t="s">
        <v>27</v>
      </c>
      <c r="J559" s="18" t="s">
        <v>372</v>
      </c>
      <c r="K559" s="269">
        <v>0</v>
      </c>
      <c r="L559" s="269">
        <v>0</v>
      </c>
      <c r="M559" s="269">
        <v>0</v>
      </c>
      <c r="N559" s="269">
        <v>0</v>
      </c>
      <c r="O559" s="269">
        <v>0</v>
      </c>
      <c r="P559" s="268">
        <f t="shared" si="8"/>
        <v>0</v>
      </c>
      <c r="Q559" s="268">
        <f>Table1[[#This Row],[MRC - Monthly Recurring Charge]]*60</f>
        <v>0</v>
      </c>
      <c r="R559" s="268">
        <f>Table1[[#This Row],[Total NRC]]+Table1[[#This Row],[Total MRC == '[60 months times  proposed MRC Charge (K)']]]</f>
        <v>0</v>
      </c>
      <c r="S559" s="91"/>
    </row>
    <row r="560" spans="1:19" ht="24">
      <c r="A560" s="60"/>
      <c r="B560" s="56"/>
      <c r="C560" s="11" t="s">
        <v>1610</v>
      </c>
      <c r="D560" s="11" t="s">
        <v>1716</v>
      </c>
      <c r="E560" s="19" t="s">
        <v>1717</v>
      </c>
      <c r="F560" s="12">
        <v>96971</v>
      </c>
      <c r="G560" s="11" t="s">
        <v>1718</v>
      </c>
      <c r="H560" s="11" t="s">
        <v>1614</v>
      </c>
      <c r="I560" s="13" t="s">
        <v>22</v>
      </c>
      <c r="J560" s="21" t="s">
        <v>41</v>
      </c>
      <c r="K560" s="267">
        <v>0</v>
      </c>
      <c r="L560" s="267">
        <v>0</v>
      </c>
      <c r="M560" s="267">
        <v>0</v>
      </c>
      <c r="N560" s="267">
        <v>0</v>
      </c>
      <c r="O560" s="267">
        <v>0</v>
      </c>
      <c r="P560" s="268">
        <f t="shared" si="8"/>
        <v>0</v>
      </c>
      <c r="Q560" s="268">
        <f>Table1[[#This Row],[MRC - Monthly Recurring Charge]]*60</f>
        <v>0</v>
      </c>
      <c r="R560" s="268">
        <f>Table1[[#This Row],[Total NRC]]+Table1[[#This Row],[Total MRC == '[60 months times  proposed MRC Charge (K)']]]</f>
        <v>0</v>
      </c>
      <c r="S560" s="92"/>
    </row>
    <row r="561" spans="1:19" ht="24">
      <c r="A561" s="62"/>
      <c r="B561" s="55"/>
      <c r="C561" s="15" t="s">
        <v>1610</v>
      </c>
      <c r="D561" s="15" t="s">
        <v>1719</v>
      </c>
      <c r="E561" s="23" t="s">
        <v>1451</v>
      </c>
      <c r="F561" s="16">
        <v>96979</v>
      </c>
      <c r="G561" s="15" t="s">
        <v>1720</v>
      </c>
      <c r="H561" s="15" t="s">
        <v>1614</v>
      </c>
      <c r="I561" s="17" t="s">
        <v>22</v>
      </c>
      <c r="J561" s="18" t="s">
        <v>41</v>
      </c>
      <c r="K561" s="270">
        <v>0</v>
      </c>
      <c r="L561" s="270">
        <v>0</v>
      </c>
      <c r="M561" s="270">
        <v>0</v>
      </c>
      <c r="N561" s="270">
        <v>0</v>
      </c>
      <c r="O561" s="269">
        <v>0</v>
      </c>
      <c r="P561" s="268">
        <f t="shared" si="8"/>
        <v>0</v>
      </c>
      <c r="Q561" s="268">
        <f>Table1[[#This Row],[MRC - Monthly Recurring Charge]]*60</f>
        <v>0</v>
      </c>
      <c r="R561" s="268">
        <f>Table1[[#This Row],[Total NRC]]+Table1[[#This Row],[Total MRC == '[60 months times  proposed MRC Charge (K)']]]</f>
        <v>0</v>
      </c>
      <c r="S561" s="91"/>
    </row>
    <row r="562" spans="1:19" ht="24">
      <c r="A562" s="60"/>
      <c r="B562" s="54"/>
      <c r="C562" s="11" t="s">
        <v>1610</v>
      </c>
      <c r="D562" s="11" t="s">
        <v>1721</v>
      </c>
      <c r="E562" s="19" t="s">
        <v>1722</v>
      </c>
      <c r="F562" s="12">
        <v>17004705</v>
      </c>
      <c r="G562" s="11" t="s">
        <v>1723</v>
      </c>
      <c r="H562" s="11" t="s">
        <v>1614</v>
      </c>
      <c r="I562" s="13" t="s">
        <v>22</v>
      </c>
      <c r="J562" s="21" t="s">
        <v>41</v>
      </c>
      <c r="K562" s="267">
        <v>0</v>
      </c>
      <c r="L562" s="267">
        <v>0</v>
      </c>
      <c r="M562" s="267">
        <v>0</v>
      </c>
      <c r="N562" s="267">
        <v>0</v>
      </c>
      <c r="O562" s="267">
        <v>0</v>
      </c>
      <c r="P562" s="268">
        <f t="shared" si="8"/>
        <v>0</v>
      </c>
      <c r="Q562" s="268">
        <f>Table1[[#This Row],[MRC - Monthly Recurring Charge]]*60</f>
        <v>0</v>
      </c>
      <c r="R562" s="268">
        <f>Table1[[#This Row],[Total NRC]]+Table1[[#This Row],[Total MRC == '[60 months times  proposed MRC Charge (K)']]]</f>
        <v>0</v>
      </c>
      <c r="S562" s="92"/>
    </row>
    <row r="563" spans="1:19" ht="24">
      <c r="A563" s="62"/>
      <c r="B563" s="55"/>
      <c r="C563" s="15" t="s">
        <v>1610</v>
      </c>
      <c r="D563" s="15" t="s">
        <v>1724</v>
      </c>
      <c r="E563" s="23" t="s">
        <v>1725</v>
      </c>
      <c r="F563" s="16">
        <v>16053338</v>
      </c>
      <c r="G563" s="15" t="s">
        <v>1714</v>
      </c>
      <c r="H563" s="15" t="s">
        <v>1614</v>
      </c>
      <c r="I563" s="17" t="s">
        <v>22</v>
      </c>
      <c r="J563" s="18" t="s">
        <v>41</v>
      </c>
      <c r="K563" s="269">
        <v>0</v>
      </c>
      <c r="L563" s="269">
        <v>0</v>
      </c>
      <c r="M563" s="269">
        <v>0</v>
      </c>
      <c r="N563" s="269">
        <v>0</v>
      </c>
      <c r="O563" s="269">
        <v>0</v>
      </c>
      <c r="P563" s="268">
        <f t="shared" si="8"/>
        <v>0</v>
      </c>
      <c r="Q563" s="268">
        <f>Table1[[#This Row],[MRC - Monthly Recurring Charge]]*60</f>
        <v>0</v>
      </c>
      <c r="R563" s="268">
        <f>Table1[[#This Row],[Total NRC]]+Table1[[#This Row],[Total MRC == '[60 months times  proposed MRC Charge (K)']]]</f>
        <v>0</v>
      </c>
      <c r="S563" s="91"/>
    </row>
    <row r="564" spans="1:19" ht="24">
      <c r="A564" s="60"/>
      <c r="B564" s="25"/>
      <c r="C564" s="21" t="s">
        <v>1726</v>
      </c>
      <c r="D564" s="11" t="s">
        <v>1727</v>
      </c>
      <c r="E564" s="25" t="s">
        <v>1728</v>
      </c>
      <c r="F564" s="86">
        <v>96931</v>
      </c>
      <c r="G564" s="25" t="s">
        <v>1729</v>
      </c>
      <c r="H564" s="21" t="s">
        <v>926</v>
      </c>
      <c r="I564" s="21" t="s">
        <v>22</v>
      </c>
      <c r="J564" s="21" t="s">
        <v>1730</v>
      </c>
      <c r="K564" s="266">
        <v>0</v>
      </c>
      <c r="L564" s="266">
        <v>0</v>
      </c>
      <c r="M564" s="266">
        <v>0</v>
      </c>
      <c r="N564" s="266">
        <v>0</v>
      </c>
      <c r="O564" s="267">
        <v>0</v>
      </c>
      <c r="P564" s="268">
        <f t="shared" si="8"/>
        <v>0</v>
      </c>
      <c r="Q564" s="268">
        <f>Table1[[#This Row],[MRC - Monthly Recurring Charge]]*60</f>
        <v>0</v>
      </c>
      <c r="R564" s="268">
        <f>Table1[[#This Row],[Total NRC]]+Table1[[#This Row],[Total MRC == '[60 months times  proposed MRC Charge (K)']]]</f>
        <v>0</v>
      </c>
      <c r="S564" s="92"/>
    </row>
    <row r="565" spans="1:19" ht="24">
      <c r="A565" s="62"/>
      <c r="B565" s="18"/>
      <c r="C565" s="18" t="s">
        <v>1726</v>
      </c>
      <c r="D565" s="15" t="s">
        <v>1731</v>
      </c>
      <c r="E565" s="18" t="s">
        <v>1732</v>
      </c>
      <c r="F565" s="85">
        <v>96945</v>
      </c>
      <c r="G565" s="18" t="s">
        <v>1916</v>
      </c>
      <c r="H565" s="18" t="s">
        <v>926</v>
      </c>
      <c r="I565" s="18" t="s">
        <v>22</v>
      </c>
      <c r="J565" s="18" t="s">
        <v>1730</v>
      </c>
      <c r="K565" s="269">
        <v>0</v>
      </c>
      <c r="L565" s="269">
        <v>0</v>
      </c>
      <c r="M565" s="269">
        <v>0</v>
      </c>
      <c r="N565" s="269">
        <v>0</v>
      </c>
      <c r="O565" s="269">
        <v>0</v>
      </c>
      <c r="P565" s="268">
        <f t="shared" si="8"/>
        <v>0</v>
      </c>
      <c r="Q565" s="268">
        <f>Table1[[#This Row],[MRC - Monthly Recurring Charge]]*60</f>
        <v>0</v>
      </c>
      <c r="R565" s="268">
        <f>Table1[[#This Row],[Total NRC]]+Table1[[#This Row],[Total MRC == '[60 months times  proposed MRC Charge (K)']]]</f>
        <v>0</v>
      </c>
      <c r="S565" s="91"/>
    </row>
    <row r="566" spans="1:19">
      <c r="A566" s="60"/>
      <c r="B566" s="21"/>
      <c r="C566" s="21" t="s">
        <v>1726</v>
      </c>
      <c r="D566" s="11" t="s">
        <v>1733</v>
      </c>
      <c r="E566" s="27" t="s">
        <v>1734</v>
      </c>
      <c r="F566" s="88">
        <v>16030214</v>
      </c>
      <c r="G566" s="21" t="s">
        <v>1735</v>
      </c>
      <c r="H566" s="21" t="s">
        <v>220</v>
      </c>
      <c r="I566" s="21" t="s">
        <v>22</v>
      </c>
      <c r="J566" s="21" t="s">
        <v>1736</v>
      </c>
      <c r="K566" s="267">
        <v>0</v>
      </c>
      <c r="L566" s="267">
        <v>0</v>
      </c>
      <c r="M566" s="267">
        <v>0</v>
      </c>
      <c r="N566" s="267">
        <v>0</v>
      </c>
      <c r="O566" s="267">
        <v>0</v>
      </c>
      <c r="P566" s="268">
        <f t="shared" si="8"/>
        <v>0</v>
      </c>
      <c r="Q566" s="268">
        <f>Table1[[#This Row],[MRC - Monthly Recurring Charge]]*60</f>
        <v>0</v>
      </c>
      <c r="R566" s="268">
        <f>Table1[[#This Row],[Total NRC]]+Table1[[#This Row],[Total MRC == '[60 months times  proposed MRC Charge (K)']]]</f>
        <v>0</v>
      </c>
      <c r="S566" s="92"/>
    </row>
    <row r="567" spans="1:19" ht="24">
      <c r="A567" s="62"/>
      <c r="B567" s="55"/>
      <c r="C567" s="15" t="s">
        <v>1726</v>
      </c>
      <c r="D567" s="15" t="s">
        <v>1737</v>
      </c>
      <c r="E567" s="27" t="s">
        <v>1734</v>
      </c>
      <c r="F567" s="16">
        <v>16030214</v>
      </c>
      <c r="G567" s="15" t="s">
        <v>1735</v>
      </c>
      <c r="H567" s="15" t="s">
        <v>220</v>
      </c>
      <c r="I567" s="17" t="s">
        <v>27</v>
      </c>
      <c r="J567" s="24" t="s">
        <v>1738</v>
      </c>
      <c r="K567" s="270">
        <v>0</v>
      </c>
      <c r="L567" s="270">
        <v>0</v>
      </c>
      <c r="M567" s="270">
        <v>0</v>
      </c>
      <c r="N567" s="270">
        <v>0</v>
      </c>
      <c r="O567" s="269">
        <v>0</v>
      </c>
      <c r="P567" s="268">
        <f t="shared" si="8"/>
        <v>0</v>
      </c>
      <c r="Q567" s="268">
        <f>Table1[[#This Row],[MRC - Monthly Recurring Charge]]*60</f>
        <v>0</v>
      </c>
      <c r="R567" s="268">
        <f>Table1[[#This Row],[Total NRC]]+Table1[[#This Row],[Total MRC == '[60 months times  proposed MRC Charge (K)']]]</f>
        <v>0</v>
      </c>
      <c r="S567" s="91"/>
    </row>
    <row r="568" spans="1:19" ht="24">
      <c r="A568" s="60"/>
      <c r="B568" s="21"/>
      <c r="C568" s="21" t="s">
        <v>1726</v>
      </c>
      <c r="D568" s="11" t="s">
        <v>1739</v>
      </c>
      <c r="E568" s="21" t="s">
        <v>1740</v>
      </c>
      <c r="F568" s="88">
        <v>96911</v>
      </c>
      <c r="G568" s="21" t="s">
        <v>1741</v>
      </c>
      <c r="H568" s="21" t="s">
        <v>926</v>
      </c>
      <c r="I568" s="21" t="s">
        <v>22</v>
      </c>
      <c r="J568" s="21" t="s">
        <v>1730</v>
      </c>
      <c r="K568" s="267">
        <v>0</v>
      </c>
      <c r="L568" s="267">
        <v>0</v>
      </c>
      <c r="M568" s="267">
        <v>0</v>
      </c>
      <c r="N568" s="267">
        <v>0</v>
      </c>
      <c r="O568" s="267">
        <v>0</v>
      </c>
      <c r="P568" s="268">
        <f t="shared" si="8"/>
        <v>0</v>
      </c>
      <c r="Q568" s="268">
        <f>Table1[[#This Row],[MRC - Monthly Recurring Charge]]*60</f>
        <v>0</v>
      </c>
      <c r="R568" s="268">
        <f>Table1[[#This Row],[Total NRC]]+Table1[[#This Row],[Total MRC == '[60 months times  proposed MRC Charge (K)']]]</f>
        <v>0</v>
      </c>
      <c r="S568" s="92"/>
    </row>
    <row r="569" spans="1:19" ht="24">
      <c r="A569" s="62"/>
      <c r="B569" s="55"/>
      <c r="C569" s="15" t="s">
        <v>1742</v>
      </c>
      <c r="D569" s="15" t="s">
        <v>1743</v>
      </c>
      <c r="E569" s="23" t="s">
        <v>1744</v>
      </c>
      <c r="F569" s="16">
        <v>182127</v>
      </c>
      <c r="G569" s="15" t="s">
        <v>1745</v>
      </c>
      <c r="H569" s="15" t="s">
        <v>586</v>
      </c>
      <c r="I569" s="17" t="s">
        <v>27</v>
      </c>
      <c r="J569" s="18" t="s">
        <v>41</v>
      </c>
      <c r="K569" s="269">
        <v>0</v>
      </c>
      <c r="L569" s="269">
        <v>0</v>
      </c>
      <c r="M569" s="269">
        <v>0</v>
      </c>
      <c r="N569" s="269">
        <v>0</v>
      </c>
      <c r="O569" s="269">
        <v>0</v>
      </c>
      <c r="P569" s="268">
        <f t="shared" si="8"/>
        <v>0</v>
      </c>
      <c r="Q569" s="268">
        <f>Table1[[#This Row],[MRC - Monthly Recurring Charge]]*60</f>
        <v>0</v>
      </c>
      <c r="R569" s="268">
        <f>Table1[[#This Row],[Total NRC]]+Table1[[#This Row],[Total MRC == '[60 months times  proposed MRC Charge (K)']]]</f>
        <v>0</v>
      </c>
      <c r="S569" s="91"/>
    </row>
    <row r="570" spans="1:19" ht="24">
      <c r="A570" s="60"/>
      <c r="B570" s="54"/>
      <c r="C570" s="11" t="s">
        <v>1746</v>
      </c>
      <c r="D570" s="11" t="s">
        <v>1747</v>
      </c>
      <c r="E570" s="19" t="s">
        <v>1748</v>
      </c>
      <c r="F570" s="12">
        <v>96766</v>
      </c>
      <c r="G570" s="11" t="s">
        <v>1749</v>
      </c>
      <c r="H570" s="11" t="s">
        <v>1750</v>
      </c>
      <c r="I570" s="13" t="s">
        <v>22</v>
      </c>
      <c r="J570" s="21" t="s">
        <v>41</v>
      </c>
      <c r="K570" s="266">
        <v>0</v>
      </c>
      <c r="L570" s="266">
        <v>0</v>
      </c>
      <c r="M570" s="266">
        <v>0</v>
      </c>
      <c r="N570" s="266">
        <v>0</v>
      </c>
      <c r="O570" s="267">
        <v>0</v>
      </c>
      <c r="P570" s="268">
        <f t="shared" si="8"/>
        <v>0</v>
      </c>
      <c r="Q570" s="268">
        <f>Table1[[#This Row],[MRC - Monthly Recurring Charge]]*60</f>
        <v>0</v>
      </c>
      <c r="R570" s="268">
        <f>Table1[[#This Row],[Total NRC]]+Table1[[#This Row],[Total MRC == '[60 months times  proposed MRC Charge (K)']]]</f>
        <v>0</v>
      </c>
      <c r="S570" s="92"/>
    </row>
    <row r="571" spans="1:19" ht="24">
      <c r="A571" s="62"/>
      <c r="B571" s="55"/>
      <c r="C571" s="15" t="s">
        <v>1746</v>
      </c>
      <c r="D571" s="15" t="s">
        <v>1751</v>
      </c>
      <c r="E571" s="23" t="s">
        <v>1748</v>
      </c>
      <c r="F571" s="16">
        <v>96766</v>
      </c>
      <c r="G571" s="15" t="s">
        <v>1749</v>
      </c>
      <c r="H571" s="15" t="s">
        <v>1752</v>
      </c>
      <c r="I571" s="17" t="s">
        <v>22</v>
      </c>
      <c r="J571" s="18" t="s">
        <v>41</v>
      </c>
      <c r="K571" s="269">
        <v>0</v>
      </c>
      <c r="L571" s="269">
        <v>0</v>
      </c>
      <c r="M571" s="269">
        <v>0</v>
      </c>
      <c r="N571" s="269">
        <v>0</v>
      </c>
      <c r="O571" s="269">
        <v>0</v>
      </c>
      <c r="P571" s="268">
        <f t="shared" si="8"/>
        <v>0</v>
      </c>
      <c r="Q571" s="268">
        <f>Table1[[#This Row],[MRC - Monthly Recurring Charge]]*60</f>
        <v>0</v>
      </c>
      <c r="R571" s="268">
        <f>Table1[[#This Row],[Total NRC]]+Table1[[#This Row],[Total MRC == '[60 months times  proposed MRC Charge (K)']]]</f>
        <v>0</v>
      </c>
      <c r="S571" s="91"/>
    </row>
    <row r="572" spans="1:19" ht="24">
      <c r="A572" s="60"/>
      <c r="B572" s="54"/>
      <c r="C572" s="11" t="s">
        <v>1746</v>
      </c>
      <c r="D572" s="11" t="s">
        <v>1753</v>
      </c>
      <c r="E572" s="19" t="s">
        <v>1754</v>
      </c>
      <c r="F572" s="12">
        <v>96760</v>
      </c>
      <c r="G572" s="11" t="s">
        <v>1755</v>
      </c>
      <c r="H572" s="11" t="s">
        <v>1752</v>
      </c>
      <c r="I572" s="13" t="s">
        <v>22</v>
      </c>
      <c r="J572" s="21" t="s">
        <v>41</v>
      </c>
      <c r="K572" s="267">
        <v>0</v>
      </c>
      <c r="L572" s="267">
        <v>0</v>
      </c>
      <c r="M572" s="267">
        <v>0</v>
      </c>
      <c r="N572" s="267">
        <v>0</v>
      </c>
      <c r="O572" s="267">
        <v>0</v>
      </c>
      <c r="P572" s="268">
        <f t="shared" si="8"/>
        <v>0</v>
      </c>
      <c r="Q572" s="268">
        <f>Table1[[#This Row],[MRC - Monthly Recurring Charge]]*60</f>
        <v>0</v>
      </c>
      <c r="R572" s="268">
        <f>Table1[[#This Row],[Total NRC]]+Table1[[#This Row],[Total MRC == '[60 months times  proposed MRC Charge (K)']]]</f>
        <v>0</v>
      </c>
      <c r="S572" s="92"/>
    </row>
    <row r="573" spans="1:19" ht="24">
      <c r="A573" s="62"/>
      <c r="B573" s="55"/>
      <c r="C573" s="15" t="s">
        <v>1746</v>
      </c>
      <c r="D573" s="15" t="s">
        <v>1756</v>
      </c>
      <c r="E573" s="23" t="s">
        <v>1757</v>
      </c>
      <c r="F573" s="16">
        <v>96743</v>
      </c>
      <c r="G573" s="15" t="s">
        <v>1758</v>
      </c>
      <c r="H573" s="15" t="s">
        <v>1750</v>
      </c>
      <c r="I573" s="17" t="s">
        <v>22</v>
      </c>
      <c r="J573" s="18" t="s">
        <v>41</v>
      </c>
      <c r="K573" s="270">
        <v>0</v>
      </c>
      <c r="L573" s="270">
        <v>0</v>
      </c>
      <c r="M573" s="270">
        <v>0</v>
      </c>
      <c r="N573" s="270">
        <v>0</v>
      </c>
      <c r="O573" s="269">
        <v>0</v>
      </c>
      <c r="P573" s="268">
        <f t="shared" si="8"/>
        <v>0</v>
      </c>
      <c r="Q573" s="268">
        <f>Table1[[#This Row],[MRC - Monthly Recurring Charge]]*60</f>
        <v>0</v>
      </c>
      <c r="R573" s="268">
        <f>Table1[[#This Row],[Total NRC]]+Table1[[#This Row],[Total MRC == '[60 months times  proposed MRC Charge (K)']]]</f>
        <v>0</v>
      </c>
      <c r="S573" s="91"/>
    </row>
    <row r="574" spans="1:19" ht="24">
      <c r="A574" s="60"/>
      <c r="B574" s="54"/>
      <c r="C574" s="11" t="s">
        <v>1746</v>
      </c>
      <c r="D574" s="11" t="s">
        <v>1759</v>
      </c>
      <c r="E574" s="19" t="s">
        <v>1757</v>
      </c>
      <c r="F574" s="12">
        <v>96743</v>
      </c>
      <c r="G574" s="11" t="s">
        <v>1758</v>
      </c>
      <c r="H574" s="11" t="s">
        <v>1752</v>
      </c>
      <c r="I574" s="13" t="s">
        <v>22</v>
      </c>
      <c r="J574" s="21" t="s">
        <v>41</v>
      </c>
      <c r="K574" s="267">
        <v>0</v>
      </c>
      <c r="L574" s="267">
        <v>0</v>
      </c>
      <c r="M574" s="267">
        <v>0</v>
      </c>
      <c r="N574" s="267">
        <v>0</v>
      </c>
      <c r="O574" s="267">
        <v>0</v>
      </c>
      <c r="P574" s="268">
        <f t="shared" si="8"/>
        <v>0</v>
      </c>
      <c r="Q574" s="268">
        <f>Table1[[#This Row],[MRC - Monthly Recurring Charge]]*60</f>
        <v>0</v>
      </c>
      <c r="R574" s="268">
        <f>Table1[[#This Row],[Total NRC]]+Table1[[#This Row],[Total MRC == '[60 months times  proposed MRC Charge (K)']]]</f>
        <v>0</v>
      </c>
      <c r="S574" s="92"/>
    </row>
    <row r="575" spans="1:19" ht="24">
      <c r="A575" s="62"/>
      <c r="B575" s="55"/>
      <c r="C575" s="15" t="s">
        <v>1746</v>
      </c>
      <c r="D575" s="15" t="s">
        <v>1760</v>
      </c>
      <c r="E575" s="23" t="s">
        <v>1761</v>
      </c>
      <c r="F575" s="16">
        <v>230295</v>
      </c>
      <c r="G575" s="15" t="s">
        <v>1762</v>
      </c>
      <c r="H575" s="15" t="s">
        <v>1750</v>
      </c>
      <c r="I575" s="17" t="s">
        <v>22</v>
      </c>
      <c r="J575" s="18" t="s">
        <v>41</v>
      </c>
      <c r="K575" s="269">
        <v>0</v>
      </c>
      <c r="L575" s="269">
        <v>0</v>
      </c>
      <c r="M575" s="269">
        <v>0</v>
      </c>
      <c r="N575" s="269">
        <v>0</v>
      </c>
      <c r="O575" s="269">
        <v>0</v>
      </c>
      <c r="P575" s="268">
        <f t="shared" si="8"/>
        <v>0</v>
      </c>
      <c r="Q575" s="268">
        <f>Table1[[#This Row],[MRC - Monthly Recurring Charge]]*60</f>
        <v>0</v>
      </c>
      <c r="R575" s="268">
        <f>Table1[[#This Row],[Total NRC]]+Table1[[#This Row],[Total MRC == '[60 months times  proposed MRC Charge (K)']]]</f>
        <v>0</v>
      </c>
      <c r="S575" s="91"/>
    </row>
    <row r="576" spans="1:19" ht="24">
      <c r="A576" s="60"/>
      <c r="B576" s="54"/>
      <c r="C576" s="11" t="s">
        <v>1746</v>
      </c>
      <c r="D576" s="11" t="s">
        <v>1763</v>
      </c>
      <c r="E576" s="19" t="s">
        <v>1761</v>
      </c>
      <c r="F576" s="12">
        <v>230295</v>
      </c>
      <c r="G576" s="11" t="s">
        <v>1762</v>
      </c>
      <c r="H576" s="11" t="s">
        <v>1752</v>
      </c>
      <c r="I576" s="13" t="s">
        <v>22</v>
      </c>
      <c r="J576" s="21" t="s">
        <v>41</v>
      </c>
      <c r="K576" s="266">
        <v>0</v>
      </c>
      <c r="L576" s="266">
        <v>0</v>
      </c>
      <c r="M576" s="266">
        <v>0</v>
      </c>
      <c r="N576" s="266">
        <v>0</v>
      </c>
      <c r="O576" s="267">
        <v>0</v>
      </c>
      <c r="P576" s="268">
        <f t="shared" si="8"/>
        <v>0</v>
      </c>
      <c r="Q576" s="268">
        <f>Table1[[#This Row],[MRC - Monthly Recurring Charge]]*60</f>
        <v>0</v>
      </c>
      <c r="R576" s="268">
        <f>Table1[[#This Row],[Total NRC]]+Table1[[#This Row],[Total MRC == '[60 months times  proposed MRC Charge (K)']]]</f>
        <v>0</v>
      </c>
      <c r="S576" s="92"/>
    </row>
    <row r="577" spans="1:19" ht="24">
      <c r="A577" s="62"/>
      <c r="B577" s="55"/>
      <c r="C577" s="15" t="s">
        <v>1746</v>
      </c>
      <c r="D577" s="15" t="s">
        <v>1764</v>
      </c>
      <c r="E577" s="23" t="s">
        <v>1765</v>
      </c>
      <c r="F577" s="16">
        <v>96753</v>
      </c>
      <c r="G577" s="15" t="s">
        <v>1766</v>
      </c>
      <c r="H577" s="15" t="s">
        <v>1752</v>
      </c>
      <c r="I577" s="17" t="s">
        <v>27</v>
      </c>
      <c r="J577" s="18" t="s">
        <v>41</v>
      </c>
      <c r="K577" s="269">
        <v>0</v>
      </c>
      <c r="L577" s="269">
        <v>0</v>
      </c>
      <c r="M577" s="269">
        <v>0</v>
      </c>
      <c r="N577" s="269">
        <v>0</v>
      </c>
      <c r="O577" s="269">
        <v>0</v>
      </c>
      <c r="P577" s="268">
        <f t="shared" si="8"/>
        <v>0</v>
      </c>
      <c r="Q577" s="268">
        <f>Table1[[#This Row],[MRC - Monthly Recurring Charge]]*60</f>
        <v>0</v>
      </c>
      <c r="R577" s="268">
        <f>Table1[[#This Row],[Total NRC]]+Table1[[#This Row],[Total MRC == '[60 months times  proposed MRC Charge (K)']]]</f>
        <v>0</v>
      </c>
      <c r="S577" s="91"/>
    </row>
    <row r="578" spans="1:19" ht="24">
      <c r="A578" s="60"/>
      <c r="B578" s="54"/>
      <c r="C578" s="11" t="s">
        <v>1746</v>
      </c>
      <c r="D578" s="11" t="s">
        <v>1767</v>
      </c>
      <c r="E578" s="19" t="s">
        <v>1768</v>
      </c>
      <c r="F578" s="12">
        <v>96770</v>
      </c>
      <c r="G578" s="11" t="s">
        <v>1769</v>
      </c>
      <c r="H578" s="11" t="s">
        <v>1750</v>
      </c>
      <c r="I578" s="13" t="s">
        <v>22</v>
      </c>
      <c r="J578" s="21" t="s">
        <v>41</v>
      </c>
      <c r="K578" s="267">
        <v>0</v>
      </c>
      <c r="L578" s="267">
        <v>0</v>
      </c>
      <c r="M578" s="267">
        <v>0</v>
      </c>
      <c r="N578" s="267">
        <v>0</v>
      </c>
      <c r="O578" s="267">
        <v>0</v>
      </c>
      <c r="P578" s="268">
        <f t="shared" si="8"/>
        <v>0</v>
      </c>
      <c r="Q578" s="268">
        <f>Table1[[#This Row],[MRC - Monthly Recurring Charge]]*60</f>
        <v>0</v>
      </c>
      <c r="R578" s="268">
        <f>Table1[[#This Row],[Total NRC]]+Table1[[#This Row],[Total MRC == '[60 months times  proposed MRC Charge (K)']]]</f>
        <v>0</v>
      </c>
      <c r="S578" s="92"/>
    </row>
    <row r="579" spans="1:19" ht="24">
      <c r="A579" s="62"/>
      <c r="B579" s="55"/>
      <c r="C579" s="15" t="s">
        <v>1746</v>
      </c>
      <c r="D579" s="15" t="s">
        <v>1770</v>
      </c>
      <c r="E579" s="23" t="s">
        <v>1768</v>
      </c>
      <c r="F579" s="16">
        <v>96770</v>
      </c>
      <c r="G579" s="15" t="s">
        <v>1769</v>
      </c>
      <c r="H579" s="15" t="s">
        <v>1752</v>
      </c>
      <c r="I579" s="17" t="s">
        <v>22</v>
      </c>
      <c r="J579" s="18" t="s">
        <v>41</v>
      </c>
      <c r="K579" s="270">
        <v>0</v>
      </c>
      <c r="L579" s="270">
        <v>0</v>
      </c>
      <c r="M579" s="270">
        <v>0</v>
      </c>
      <c r="N579" s="270">
        <v>0</v>
      </c>
      <c r="O579" s="269">
        <v>0</v>
      </c>
      <c r="P579" s="268">
        <f t="shared" si="8"/>
        <v>0</v>
      </c>
      <c r="Q579" s="268">
        <f>Table1[[#This Row],[MRC - Monthly Recurring Charge]]*60</f>
        <v>0</v>
      </c>
      <c r="R579" s="268">
        <f>Table1[[#This Row],[Total NRC]]+Table1[[#This Row],[Total MRC == '[60 months times  proposed MRC Charge (K)']]]</f>
        <v>0</v>
      </c>
      <c r="S579" s="91"/>
    </row>
    <row r="580" spans="1:19" ht="24">
      <c r="A580" s="60"/>
      <c r="B580" s="54"/>
      <c r="C580" s="11" t="s">
        <v>1746</v>
      </c>
      <c r="D580" s="11" t="s">
        <v>1771</v>
      </c>
      <c r="E580" s="19" t="s">
        <v>1772</v>
      </c>
      <c r="F580" s="12">
        <v>96758</v>
      </c>
      <c r="G580" s="11" t="s">
        <v>1773</v>
      </c>
      <c r="H580" s="11" t="s">
        <v>1750</v>
      </c>
      <c r="I580" s="13" t="s">
        <v>22</v>
      </c>
      <c r="J580" s="21" t="s">
        <v>41</v>
      </c>
      <c r="K580" s="267">
        <v>0</v>
      </c>
      <c r="L580" s="267">
        <v>0</v>
      </c>
      <c r="M580" s="267">
        <v>0</v>
      </c>
      <c r="N580" s="267">
        <v>0</v>
      </c>
      <c r="O580" s="267">
        <v>0</v>
      </c>
      <c r="P580" s="268">
        <f t="shared" si="8"/>
        <v>0</v>
      </c>
      <c r="Q580" s="268">
        <f>Table1[[#This Row],[MRC - Monthly Recurring Charge]]*60</f>
        <v>0</v>
      </c>
      <c r="R580" s="268">
        <f>Table1[[#This Row],[Total NRC]]+Table1[[#This Row],[Total MRC == '[60 months times  proposed MRC Charge (K)']]]</f>
        <v>0</v>
      </c>
      <c r="S580" s="92"/>
    </row>
    <row r="581" spans="1:19" ht="24">
      <c r="A581" s="62"/>
      <c r="B581" s="55"/>
      <c r="C581" s="15" t="s">
        <v>1746</v>
      </c>
      <c r="D581" s="15" t="s">
        <v>1774</v>
      </c>
      <c r="E581" s="23" t="s">
        <v>1772</v>
      </c>
      <c r="F581" s="16">
        <v>96758</v>
      </c>
      <c r="G581" s="15" t="s">
        <v>1773</v>
      </c>
      <c r="H581" s="15" t="s">
        <v>1752</v>
      </c>
      <c r="I581" s="17" t="s">
        <v>22</v>
      </c>
      <c r="J581" s="18" t="s">
        <v>41</v>
      </c>
      <c r="K581" s="269">
        <v>0</v>
      </c>
      <c r="L581" s="269">
        <v>0</v>
      </c>
      <c r="M581" s="269">
        <v>0</v>
      </c>
      <c r="N581" s="269">
        <v>0</v>
      </c>
      <c r="O581" s="269">
        <v>0</v>
      </c>
      <c r="P581" s="268">
        <f t="shared" si="8"/>
        <v>0</v>
      </c>
      <c r="Q581" s="268">
        <f>Table1[[#This Row],[MRC - Monthly Recurring Charge]]*60</f>
        <v>0</v>
      </c>
      <c r="R581" s="268">
        <f>Table1[[#This Row],[Total NRC]]+Table1[[#This Row],[Total MRC == '[60 months times  proposed MRC Charge (K)']]]</f>
        <v>0</v>
      </c>
      <c r="S581" s="91"/>
    </row>
    <row r="582" spans="1:19" ht="24">
      <c r="A582" s="60"/>
      <c r="B582" s="54"/>
      <c r="C582" s="11" t="s">
        <v>1746</v>
      </c>
      <c r="D582" s="11" t="s">
        <v>1775</v>
      </c>
      <c r="E582" s="19" t="s">
        <v>1776</v>
      </c>
      <c r="F582" s="12">
        <v>96670</v>
      </c>
      <c r="G582" s="11" t="s">
        <v>1777</v>
      </c>
      <c r="H582" s="11" t="s">
        <v>1750</v>
      </c>
      <c r="I582" s="13" t="s">
        <v>22</v>
      </c>
      <c r="J582" s="21" t="s">
        <v>41</v>
      </c>
      <c r="K582" s="266">
        <v>0</v>
      </c>
      <c r="L582" s="266">
        <v>0</v>
      </c>
      <c r="M582" s="266">
        <v>0</v>
      </c>
      <c r="N582" s="266">
        <v>0</v>
      </c>
      <c r="O582" s="267">
        <v>0</v>
      </c>
      <c r="P582" s="268">
        <f t="shared" si="8"/>
        <v>0</v>
      </c>
      <c r="Q582" s="268">
        <f>Table1[[#This Row],[MRC - Monthly Recurring Charge]]*60</f>
        <v>0</v>
      </c>
      <c r="R582" s="268">
        <f>Table1[[#This Row],[Total NRC]]+Table1[[#This Row],[Total MRC == '[60 months times  proposed MRC Charge (K)']]]</f>
        <v>0</v>
      </c>
      <c r="S582" s="92"/>
    </row>
    <row r="583" spans="1:19" ht="24">
      <c r="A583" s="62"/>
      <c r="B583" s="55"/>
      <c r="C583" s="15" t="s">
        <v>1746</v>
      </c>
      <c r="D583" s="15" t="s">
        <v>1778</v>
      </c>
      <c r="E583" s="23" t="s">
        <v>1776</v>
      </c>
      <c r="F583" s="16">
        <v>96670</v>
      </c>
      <c r="G583" s="15" t="s">
        <v>1777</v>
      </c>
      <c r="H583" s="15" t="s">
        <v>1752</v>
      </c>
      <c r="I583" s="17" t="s">
        <v>22</v>
      </c>
      <c r="J583" s="18" t="s">
        <v>41</v>
      </c>
      <c r="K583" s="269">
        <v>0</v>
      </c>
      <c r="L583" s="269">
        <v>0</v>
      </c>
      <c r="M583" s="269">
        <v>0</v>
      </c>
      <c r="N583" s="269">
        <v>0</v>
      </c>
      <c r="O583" s="269">
        <v>0</v>
      </c>
      <c r="P583" s="268">
        <f t="shared" si="8"/>
        <v>0</v>
      </c>
      <c r="Q583" s="268">
        <f>Table1[[#This Row],[MRC - Monthly Recurring Charge]]*60</f>
        <v>0</v>
      </c>
      <c r="R583" s="268">
        <f>Table1[[#This Row],[Total NRC]]+Table1[[#This Row],[Total MRC == '[60 months times  proposed MRC Charge (K)']]]</f>
        <v>0</v>
      </c>
      <c r="S583" s="91"/>
    </row>
    <row r="584" spans="1:19" ht="24">
      <c r="A584" s="60"/>
      <c r="B584" s="54"/>
      <c r="C584" s="11" t="s">
        <v>1746</v>
      </c>
      <c r="D584" s="11" t="s">
        <v>1779</v>
      </c>
      <c r="E584" s="19" t="s">
        <v>1780</v>
      </c>
      <c r="F584" s="12">
        <v>96669</v>
      </c>
      <c r="G584" s="11" t="s">
        <v>1781</v>
      </c>
      <c r="H584" s="11" t="s">
        <v>1750</v>
      </c>
      <c r="I584" s="13" t="s">
        <v>22</v>
      </c>
      <c r="J584" s="21" t="s">
        <v>41</v>
      </c>
      <c r="K584" s="267">
        <v>0</v>
      </c>
      <c r="L584" s="267">
        <v>0</v>
      </c>
      <c r="M584" s="267">
        <v>0</v>
      </c>
      <c r="N584" s="267">
        <v>0</v>
      </c>
      <c r="O584" s="267">
        <v>0</v>
      </c>
      <c r="P584" s="268">
        <f t="shared" si="8"/>
        <v>0</v>
      </c>
      <c r="Q584" s="268">
        <f>Table1[[#This Row],[MRC - Monthly Recurring Charge]]*60</f>
        <v>0</v>
      </c>
      <c r="R584" s="268">
        <f>Table1[[#This Row],[Total NRC]]+Table1[[#This Row],[Total MRC == '[60 months times  proposed MRC Charge (K)']]]</f>
        <v>0</v>
      </c>
      <c r="S584" s="92"/>
    </row>
    <row r="585" spans="1:19" ht="24">
      <c r="A585" s="62"/>
      <c r="B585" s="55"/>
      <c r="C585" s="15" t="s">
        <v>1746</v>
      </c>
      <c r="D585" s="15" t="s">
        <v>1782</v>
      </c>
      <c r="E585" s="23" t="s">
        <v>1780</v>
      </c>
      <c r="F585" s="16">
        <v>96669</v>
      </c>
      <c r="G585" s="15" t="s">
        <v>1781</v>
      </c>
      <c r="H585" s="15" t="s">
        <v>1752</v>
      </c>
      <c r="I585" s="17" t="s">
        <v>22</v>
      </c>
      <c r="J585" s="18" t="s">
        <v>41</v>
      </c>
      <c r="K585" s="270">
        <v>0</v>
      </c>
      <c r="L585" s="270">
        <v>0</v>
      </c>
      <c r="M585" s="270">
        <v>0</v>
      </c>
      <c r="N585" s="270">
        <v>0</v>
      </c>
      <c r="O585" s="269">
        <v>0</v>
      </c>
      <c r="P585" s="268">
        <f t="shared" si="8"/>
        <v>0</v>
      </c>
      <c r="Q585" s="268">
        <f>Table1[[#This Row],[MRC - Monthly Recurring Charge]]*60</f>
        <v>0</v>
      </c>
      <c r="R585" s="268">
        <f>Table1[[#This Row],[Total NRC]]+Table1[[#This Row],[Total MRC == '[60 months times  proposed MRC Charge (K)']]]</f>
        <v>0</v>
      </c>
      <c r="S585" s="91"/>
    </row>
    <row r="586" spans="1:19" ht="24">
      <c r="A586" s="60"/>
      <c r="B586" s="54"/>
      <c r="C586" s="11" t="s">
        <v>1746</v>
      </c>
      <c r="D586" s="11" t="s">
        <v>1783</v>
      </c>
      <c r="E586" s="19" t="s">
        <v>1784</v>
      </c>
      <c r="F586" s="12">
        <v>96345</v>
      </c>
      <c r="G586" s="11" t="s">
        <v>1785</v>
      </c>
      <c r="H586" s="11" t="s">
        <v>1750</v>
      </c>
      <c r="I586" s="13" t="s">
        <v>22</v>
      </c>
      <c r="J586" s="21" t="s">
        <v>41</v>
      </c>
      <c r="K586" s="267">
        <v>0</v>
      </c>
      <c r="L586" s="267">
        <v>0</v>
      </c>
      <c r="M586" s="267">
        <v>0</v>
      </c>
      <c r="N586" s="267">
        <v>0</v>
      </c>
      <c r="O586" s="267">
        <v>0</v>
      </c>
      <c r="P586" s="268">
        <f t="shared" si="8"/>
        <v>0</v>
      </c>
      <c r="Q586" s="268">
        <f>Table1[[#This Row],[MRC - Monthly Recurring Charge]]*60</f>
        <v>0</v>
      </c>
      <c r="R586" s="268">
        <f>Table1[[#This Row],[Total NRC]]+Table1[[#This Row],[Total MRC == '[60 months times  proposed MRC Charge (K)']]]</f>
        <v>0</v>
      </c>
      <c r="S586" s="92"/>
    </row>
    <row r="587" spans="1:19" ht="24">
      <c r="A587" s="62"/>
      <c r="B587" s="55"/>
      <c r="C587" s="15" t="s">
        <v>1746</v>
      </c>
      <c r="D587" s="15" t="s">
        <v>1786</v>
      </c>
      <c r="E587" s="23" t="s">
        <v>1784</v>
      </c>
      <c r="F587" s="16">
        <v>96345</v>
      </c>
      <c r="G587" s="15" t="s">
        <v>1785</v>
      </c>
      <c r="H587" s="15" t="s">
        <v>1752</v>
      </c>
      <c r="I587" s="17" t="s">
        <v>22</v>
      </c>
      <c r="J587" s="18" t="s">
        <v>41</v>
      </c>
      <c r="K587" s="269">
        <v>0</v>
      </c>
      <c r="L587" s="269">
        <v>0</v>
      </c>
      <c r="M587" s="269">
        <v>0</v>
      </c>
      <c r="N587" s="269">
        <v>0</v>
      </c>
      <c r="O587" s="269">
        <v>0</v>
      </c>
      <c r="P587" s="268">
        <f t="shared" ref="P587:P630" si="9">L587+M587+N587+O587</f>
        <v>0</v>
      </c>
      <c r="Q587" s="268">
        <f>Table1[[#This Row],[MRC - Monthly Recurring Charge]]*60</f>
        <v>0</v>
      </c>
      <c r="R587" s="268">
        <f>Table1[[#This Row],[Total NRC]]+Table1[[#This Row],[Total MRC == '[60 months times  proposed MRC Charge (K)']]]</f>
        <v>0</v>
      </c>
      <c r="S587" s="91"/>
    </row>
    <row r="588" spans="1:19" ht="24">
      <c r="A588" s="60"/>
      <c r="B588" s="54"/>
      <c r="C588" s="11" t="s">
        <v>1746</v>
      </c>
      <c r="D588" s="11" t="s">
        <v>1787</v>
      </c>
      <c r="E588" s="19" t="s">
        <v>1788</v>
      </c>
      <c r="F588" s="12">
        <v>96764</v>
      </c>
      <c r="G588" s="11" t="s">
        <v>1789</v>
      </c>
      <c r="H588" s="11" t="s">
        <v>1750</v>
      </c>
      <c r="I588" s="13" t="s">
        <v>22</v>
      </c>
      <c r="J588" s="21" t="s">
        <v>41</v>
      </c>
      <c r="K588" s="266">
        <v>0</v>
      </c>
      <c r="L588" s="266">
        <v>0</v>
      </c>
      <c r="M588" s="266">
        <v>0</v>
      </c>
      <c r="N588" s="266">
        <v>0</v>
      </c>
      <c r="O588" s="267">
        <v>0</v>
      </c>
      <c r="P588" s="268">
        <f t="shared" si="9"/>
        <v>0</v>
      </c>
      <c r="Q588" s="268">
        <f>Table1[[#This Row],[MRC - Monthly Recurring Charge]]*60</f>
        <v>0</v>
      </c>
      <c r="R588" s="268">
        <f>Table1[[#This Row],[Total NRC]]+Table1[[#This Row],[Total MRC == '[60 months times  proposed MRC Charge (K)']]]</f>
        <v>0</v>
      </c>
      <c r="S588" s="92"/>
    </row>
    <row r="589" spans="1:19" ht="24">
      <c r="A589" s="62"/>
      <c r="B589" s="55"/>
      <c r="C589" s="15" t="s">
        <v>1746</v>
      </c>
      <c r="D589" s="15" t="s">
        <v>1790</v>
      </c>
      <c r="E589" s="23" t="s">
        <v>1788</v>
      </c>
      <c r="F589" s="16">
        <v>96764</v>
      </c>
      <c r="G589" s="15" t="s">
        <v>1789</v>
      </c>
      <c r="H589" s="15" t="s">
        <v>1752</v>
      </c>
      <c r="I589" s="17" t="s">
        <v>22</v>
      </c>
      <c r="J589" s="18" t="s">
        <v>41</v>
      </c>
      <c r="K589" s="269">
        <v>0</v>
      </c>
      <c r="L589" s="269">
        <v>0</v>
      </c>
      <c r="M589" s="269">
        <v>0</v>
      </c>
      <c r="N589" s="269">
        <v>0</v>
      </c>
      <c r="O589" s="269">
        <v>0</v>
      </c>
      <c r="P589" s="268">
        <f t="shared" si="9"/>
        <v>0</v>
      </c>
      <c r="Q589" s="268">
        <f>Table1[[#This Row],[MRC - Monthly Recurring Charge]]*60</f>
        <v>0</v>
      </c>
      <c r="R589" s="268">
        <f>Table1[[#This Row],[Total NRC]]+Table1[[#This Row],[Total MRC == '[60 months times  proposed MRC Charge (K)']]]</f>
        <v>0</v>
      </c>
      <c r="S589" s="91"/>
    </row>
    <row r="590" spans="1:19" ht="24">
      <c r="A590" s="60"/>
      <c r="B590" s="54"/>
      <c r="C590" s="11" t="s">
        <v>1746</v>
      </c>
      <c r="D590" s="11" t="s">
        <v>1791</v>
      </c>
      <c r="E590" s="19" t="s">
        <v>1792</v>
      </c>
      <c r="F590" s="12">
        <v>96355</v>
      </c>
      <c r="G590" s="11" t="s">
        <v>1793</v>
      </c>
      <c r="H590" s="11" t="s">
        <v>1750</v>
      </c>
      <c r="I590" s="13" t="s">
        <v>22</v>
      </c>
      <c r="J590" s="21" t="s">
        <v>41</v>
      </c>
      <c r="K590" s="267">
        <v>0</v>
      </c>
      <c r="L590" s="267">
        <v>0</v>
      </c>
      <c r="M590" s="267">
        <v>0</v>
      </c>
      <c r="N590" s="267">
        <v>0</v>
      </c>
      <c r="O590" s="267">
        <v>0</v>
      </c>
      <c r="P590" s="268">
        <f t="shared" si="9"/>
        <v>0</v>
      </c>
      <c r="Q590" s="268">
        <f>Table1[[#This Row],[MRC - Monthly Recurring Charge]]*60</f>
        <v>0</v>
      </c>
      <c r="R590" s="268">
        <f>Table1[[#This Row],[Total NRC]]+Table1[[#This Row],[Total MRC == '[60 months times  proposed MRC Charge (K)']]]</f>
        <v>0</v>
      </c>
      <c r="S590" s="92"/>
    </row>
    <row r="591" spans="1:19" ht="24">
      <c r="A591" s="62"/>
      <c r="B591" s="55"/>
      <c r="C591" s="15" t="s">
        <v>1746</v>
      </c>
      <c r="D591" s="15" t="s">
        <v>1794</v>
      </c>
      <c r="E591" s="23" t="s">
        <v>1792</v>
      </c>
      <c r="F591" s="16">
        <v>96355</v>
      </c>
      <c r="G591" s="15" t="s">
        <v>1793</v>
      </c>
      <c r="H591" s="15" t="s">
        <v>1752</v>
      </c>
      <c r="I591" s="17" t="s">
        <v>22</v>
      </c>
      <c r="J591" s="18" t="s">
        <v>41</v>
      </c>
      <c r="K591" s="270">
        <v>0</v>
      </c>
      <c r="L591" s="270">
        <v>0</v>
      </c>
      <c r="M591" s="270">
        <v>0</v>
      </c>
      <c r="N591" s="270">
        <v>0</v>
      </c>
      <c r="O591" s="269">
        <v>0</v>
      </c>
      <c r="P591" s="268">
        <f t="shared" si="9"/>
        <v>0</v>
      </c>
      <c r="Q591" s="268">
        <f>Table1[[#This Row],[MRC - Monthly Recurring Charge]]*60</f>
        <v>0</v>
      </c>
      <c r="R591" s="268">
        <f>Table1[[#This Row],[Total NRC]]+Table1[[#This Row],[Total MRC == '[60 months times  proposed MRC Charge (K)']]]</f>
        <v>0</v>
      </c>
      <c r="S591" s="91"/>
    </row>
    <row r="592" spans="1:19" ht="24">
      <c r="A592" s="60"/>
      <c r="B592" s="54"/>
      <c r="C592" s="11" t="s">
        <v>1746</v>
      </c>
      <c r="D592" s="11" t="s">
        <v>1795</v>
      </c>
      <c r="E592" s="19" t="s">
        <v>1796</v>
      </c>
      <c r="F592" s="12">
        <v>96347</v>
      </c>
      <c r="G592" s="11" t="s">
        <v>1797</v>
      </c>
      <c r="H592" s="11" t="s">
        <v>1750</v>
      </c>
      <c r="I592" s="13" t="s">
        <v>22</v>
      </c>
      <c r="J592" s="21" t="s">
        <v>41</v>
      </c>
      <c r="K592" s="267">
        <v>0</v>
      </c>
      <c r="L592" s="267">
        <v>0</v>
      </c>
      <c r="M592" s="267">
        <v>0</v>
      </c>
      <c r="N592" s="267">
        <v>0</v>
      </c>
      <c r="O592" s="267">
        <v>0</v>
      </c>
      <c r="P592" s="268">
        <f t="shared" si="9"/>
        <v>0</v>
      </c>
      <c r="Q592" s="268">
        <f>Table1[[#This Row],[MRC - Monthly Recurring Charge]]*60</f>
        <v>0</v>
      </c>
      <c r="R592" s="268">
        <f>Table1[[#This Row],[Total NRC]]+Table1[[#This Row],[Total MRC == '[60 months times  proposed MRC Charge (K)']]]</f>
        <v>0</v>
      </c>
      <c r="S592" s="92"/>
    </row>
    <row r="593" spans="1:19" ht="24">
      <c r="A593" s="62"/>
      <c r="B593" s="55"/>
      <c r="C593" s="15" t="s">
        <v>1746</v>
      </c>
      <c r="D593" s="15" t="s">
        <v>1798</v>
      </c>
      <c r="E593" s="23" t="s">
        <v>1796</v>
      </c>
      <c r="F593" s="16">
        <v>96347</v>
      </c>
      <c r="G593" s="15" t="s">
        <v>1797</v>
      </c>
      <c r="H593" s="15" t="s">
        <v>1752</v>
      </c>
      <c r="I593" s="17" t="s">
        <v>22</v>
      </c>
      <c r="J593" s="18" t="s">
        <v>41</v>
      </c>
      <c r="K593" s="269">
        <v>0</v>
      </c>
      <c r="L593" s="269">
        <v>0</v>
      </c>
      <c r="M593" s="269">
        <v>0</v>
      </c>
      <c r="N593" s="269">
        <v>0</v>
      </c>
      <c r="O593" s="269">
        <v>0</v>
      </c>
      <c r="P593" s="268">
        <f t="shared" si="9"/>
        <v>0</v>
      </c>
      <c r="Q593" s="268">
        <f>Table1[[#This Row],[MRC - Monthly Recurring Charge]]*60</f>
        <v>0</v>
      </c>
      <c r="R593" s="268">
        <f>Table1[[#This Row],[Total NRC]]+Table1[[#This Row],[Total MRC == '[60 months times  proposed MRC Charge (K)']]]</f>
        <v>0</v>
      </c>
      <c r="S593" s="91"/>
    </row>
    <row r="594" spans="1:19" ht="24">
      <c r="A594" s="60"/>
      <c r="B594" s="54"/>
      <c r="C594" s="11" t="s">
        <v>1746</v>
      </c>
      <c r="D594" s="11" t="s">
        <v>1799</v>
      </c>
      <c r="E594" s="19" t="s">
        <v>1800</v>
      </c>
      <c r="F594" s="12">
        <v>96768</v>
      </c>
      <c r="G594" s="11" t="s">
        <v>1801</v>
      </c>
      <c r="H594" s="11" t="s">
        <v>1750</v>
      </c>
      <c r="I594" s="13" t="s">
        <v>22</v>
      </c>
      <c r="J594" s="21" t="s">
        <v>41</v>
      </c>
      <c r="K594" s="266">
        <v>0</v>
      </c>
      <c r="L594" s="266">
        <v>0</v>
      </c>
      <c r="M594" s="266">
        <v>0</v>
      </c>
      <c r="N594" s="266">
        <v>0</v>
      </c>
      <c r="O594" s="267">
        <v>0</v>
      </c>
      <c r="P594" s="268">
        <f t="shared" si="9"/>
        <v>0</v>
      </c>
      <c r="Q594" s="268">
        <f>Table1[[#This Row],[MRC - Monthly Recurring Charge]]*60</f>
        <v>0</v>
      </c>
      <c r="R594" s="268">
        <f>Table1[[#This Row],[Total NRC]]+Table1[[#This Row],[Total MRC == '[60 months times  proposed MRC Charge (K)']]]</f>
        <v>0</v>
      </c>
      <c r="S594" s="92"/>
    </row>
    <row r="595" spans="1:19" ht="24">
      <c r="A595" s="62"/>
      <c r="B595" s="55"/>
      <c r="C595" s="15" t="s">
        <v>1746</v>
      </c>
      <c r="D595" s="15" t="s">
        <v>1802</v>
      </c>
      <c r="E595" s="23" t="s">
        <v>1800</v>
      </c>
      <c r="F595" s="16">
        <v>96768</v>
      </c>
      <c r="G595" s="15" t="s">
        <v>1801</v>
      </c>
      <c r="H595" s="15" t="s">
        <v>1752</v>
      </c>
      <c r="I595" s="17" t="s">
        <v>22</v>
      </c>
      <c r="J595" s="18" t="s">
        <v>41</v>
      </c>
      <c r="K595" s="269">
        <v>0</v>
      </c>
      <c r="L595" s="269">
        <v>0</v>
      </c>
      <c r="M595" s="269">
        <v>0</v>
      </c>
      <c r="N595" s="269">
        <v>0</v>
      </c>
      <c r="O595" s="269">
        <v>0</v>
      </c>
      <c r="P595" s="268">
        <f t="shared" si="9"/>
        <v>0</v>
      </c>
      <c r="Q595" s="268">
        <f>Table1[[#This Row],[MRC - Monthly Recurring Charge]]*60</f>
        <v>0</v>
      </c>
      <c r="R595" s="268">
        <f>Table1[[#This Row],[Total NRC]]+Table1[[#This Row],[Total MRC == '[60 months times  proposed MRC Charge (K)']]]</f>
        <v>0</v>
      </c>
      <c r="S595" s="91"/>
    </row>
    <row r="596" spans="1:19" ht="24">
      <c r="A596" s="60"/>
      <c r="B596" s="54"/>
      <c r="C596" s="11" t="s">
        <v>1746</v>
      </c>
      <c r="D596" s="11" t="s">
        <v>1803</v>
      </c>
      <c r="E596" s="19" t="s">
        <v>1804</v>
      </c>
      <c r="F596" s="12">
        <v>96767</v>
      </c>
      <c r="G596" s="11" t="s">
        <v>1805</v>
      </c>
      <c r="H596" s="11" t="s">
        <v>1750</v>
      </c>
      <c r="I596" s="13" t="s">
        <v>22</v>
      </c>
      <c r="J596" s="21" t="s">
        <v>41</v>
      </c>
      <c r="K596" s="267">
        <v>0</v>
      </c>
      <c r="L596" s="267">
        <v>0</v>
      </c>
      <c r="M596" s="267">
        <v>0</v>
      </c>
      <c r="N596" s="267">
        <v>0</v>
      </c>
      <c r="O596" s="267">
        <v>0</v>
      </c>
      <c r="P596" s="268">
        <f t="shared" si="9"/>
        <v>0</v>
      </c>
      <c r="Q596" s="268">
        <f>Table1[[#This Row],[MRC - Monthly Recurring Charge]]*60</f>
        <v>0</v>
      </c>
      <c r="R596" s="268">
        <f>Table1[[#This Row],[Total NRC]]+Table1[[#This Row],[Total MRC == '[60 months times  proposed MRC Charge (K)']]]</f>
        <v>0</v>
      </c>
      <c r="S596" s="92"/>
    </row>
    <row r="597" spans="1:19" ht="24">
      <c r="A597" s="62"/>
      <c r="B597" s="55"/>
      <c r="C597" s="15" t="s">
        <v>1746</v>
      </c>
      <c r="D597" s="15" t="s">
        <v>1806</v>
      </c>
      <c r="E597" s="23" t="s">
        <v>1804</v>
      </c>
      <c r="F597" s="16">
        <v>96767</v>
      </c>
      <c r="G597" s="15" t="s">
        <v>1805</v>
      </c>
      <c r="H597" s="15" t="s">
        <v>1752</v>
      </c>
      <c r="I597" s="17" t="s">
        <v>22</v>
      </c>
      <c r="J597" s="18" t="s">
        <v>41</v>
      </c>
      <c r="K597" s="270">
        <v>0</v>
      </c>
      <c r="L597" s="270">
        <v>0</v>
      </c>
      <c r="M597" s="270">
        <v>0</v>
      </c>
      <c r="N597" s="270">
        <v>0</v>
      </c>
      <c r="O597" s="269">
        <v>0</v>
      </c>
      <c r="P597" s="268">
        <f t="shared" si="9"/>
        <v>0</v>
      </c>
      <c r="Q597" s="268">
        <f>Table1[[#This Row],[MRC - Monthly Recurring Charge]]*60</f>
        <v>0</v>
      </c>
      <c r="R597" s="268">
        <f>Table1[[#This Row],[Total NRC]]+Table1[[#This Row],[Total MRC == '[60 months times  proposed MRC Charge (K)']]]</f>
        <v>0</v>
      </c>
      <c r="S597" s="91"/>
    </row>
    <row r="598" spans="1:19" ht="24">
      <c r="A598" s="64"/>
      <c r="B598" s="54"/>
      <c r="C598" s="11" t="s">
        <v>1746</v>
      </c>
      <c r="D598" s="11" t="s">
        <v>1807</v>
      </c>
      <c r="E598" s="19" t="s">
        <v>868</v>
      </c>
      <c r="F598" s="12">
        <v>96737</v>
      </c>
      <c r="G598" s="11" t="s">
        <v>1808</v>
      </c>
      <c r="H598" s="11" t="s">
        <v>1750</v>
      </c>
      <c r="I598" s="13" t="s">
        <v>22</v>
      </c>
      <c r="J598" s="21" t="s">
        <v>41</v>
      </c>
      <c r="K598" s="267">
        <v>0</v>
      </c>
      <c r="L598" s="267">
        <v>0</v>
      </c>
      <c r="M598" s="267">
        <v>0</v>
      </c>
      <c r="N598" s="267">
        <v>0</v>
      </c>
      <c r="O598" s="267">
        <v>0</v>
      </c>
      <c r="P598" s="268">
        <f t="shared" si="9"/>
        <v>0</v>
      </c>
      <c r="Q598" s="268">
        <f>Table1[[#This Row],[MRC - Monthly Recurring Charge]]*60</f>
        <v>0</v>
      </c>
      <c r="R598" s="268">
        <f>Table1[[#This Row],[Total NRC]]+Table1[[#This Row],[Total MRC == '[60 months times  proposed MRC Charge (K)']]]</f>
        <v>0</v>
      </c>
      <c r="S598" s="92"/>
    </row>
    <row r="599" spans="1:19" ht="24">
      <c r="A599" s="62"/>
      <c r="B599" s="55"/>
      <c r="C599" s="15" t="s">
        <v>1746</v>
      </c>
      <c r="D599" s="15" t="s">
        <v>1809</v>
      </c>
      <c r="E599" s="23" t="s">
        <v>868</v>
      </c>
      <c r="F599" s="16">
        <v>96737</v>
      </c>
      <c r="G599" s="15" t="s">
        <v>1808</v>
      </c>
      <c r="H599" s="15" t="s">
        <v>1752</v>
      </c>
      <c r="I599" s="17" t="s">
        <v>22</v>
      </c>
      <c r="J599" s="18" t="s">
        <v>41</v>
      </c>
      <c r="K599" s="269">
        <v>0</v>
      </c>
      <c r="L599" s="269">
        <v>0</v>
      </c>
      <c r="M599" s="269">
        <v>0</v>
      </c>
      <c r="N599" s="269">
        <v>0</v>
      </c>
      <c r="O599" s="269">
        <v>0</v>
      </c>
      <c r="P599" s="268">
        <f t="shared" si="9"/>
        <v>0</v>
      </c>
      <c r="Q599" s="268">
        <f>Table1[[#This Row],[MRC - Monthly Recurring Charge]]*60</f>
        <v>0</v>
      </c>
      <c r="R599" s="268">
        <f>Table1[[#This Row],[Total NRC]]+Table1[[#This Row],[Total MRC == '[60 months times  proposed MRC Charge (K)']]]</f>
        <v>0</v>
      </c>
      <c r="S599" s="91"/>
    </row>
    <row r="600" spans="1:19" ht="24">
      <c r="A600" s="60"/>
      <c r="B600" s="54"/>
      <c r="C600" s="11" t="s">
        <v>1746</v>
      </c>
      <c r="D600" s="11" t="s">
        <v>1810</v>
      </c>
      <c r="E600" s="19" t="s">
        <v>1811</v>
      </c>
      <c r="F600" s="12">
        <v>96754</v>
      </c>
      <c r="G600" s="11" t="s">
        <v>1812</v>
      </c>
      <c r="H600" s="11" t="s">
        <v>1750</v>
      </c>
      <c r="I600" s="13" t="s">
        <v>22</v>
      </c>
      <c r="J600" s="21" t="s">
        <v>41</v>
      </c>
      <c r="K600" s="266">
        <v>0</v>
      </c>
      <c r="L600" s="266">
        <v>0</v>
      </c>
      <c r="M600" s="266">
        <v>0</v>
      </c>
      <c r="N600" s="266">
        <v>0</v>
      </c>
      <c r="O600" s="267">
        <v>0</v>
      </c>
      <c r="P600" s="268">
        <f t="shared" si="9"/>
        <v>0</v>
      </c>
      <c r="Q600" s="268">
        <f>Table1[[#This Row],[MRC - Monthly Recurring Charge]]*60</f>
        <v>0</v>
      </c>
      <c r="R600" s="268">
        <f>Table1[[#This Row],[Total NRC]]+Table1[[#This Row],[Total MRC == '[60 months times  proposed MRC Charge (K)']]]</f>
        <v>0</v>
      </c>
      <c r="S600" s="92"/>
    </row>
    <row r="601" spans="1:19" ht="24">
      <c r="A601" s="62"/>
      <c r="B601" s="57"/>
      <c r="C601" s="15" t="s">
        <v>1746</v>
      </c>
      <c r="D601" s="15" t="s">
        <v>1813</v>
      </c>
      <c r="E601" s="23" t="s">
        <v>1811</v>
      </c>
      <c r="F601" s="16">
        <v>96754</v>
      </c>
      <c r="G601" s="15" t="s">
        <v>1812</v>
      </c>
      <c r="H601" s="15" t="s">
        <v>1752</v>
      </c>
      <c r="I601" s="17" t="s">
        <v>22</v>
      </c>
      <c r="J601" s="18" t="s">
        <v>41</v>
      </c>
      <c r="K601" s="269">
        <v>0</v>
      </c>
      <c r="L601" s="269">
        <v>0</v>
      </c>
      <c r="M601" s="269">
        <v>0</v>
      </c>
      <c r="N601" s="269">
        <v>0</v>
      </c>
      <c r="O601" s="269">
        <v>0</v>
      </c>
      <c r="P601" s="268">
        <f t="shared" si="9"/>
        <v>0</v>
      </c>
      <c r="Q601" s="268">
        <f>Table1[[#This Row],[MRC - Monthly Recurring Charge]]*60</f>
        <v>0</v>
      </c>
      <c r="R601" s="268">
        <f>Table1[[#This Row],[Total NRC]]+Table1[[#This Row],[Total MRC == '[60 months times  proposed MRC Charge (K)']]]</f>
        <v>0</v>
      </c>
      <c r="S601" s="91"/>
    </row>
    <row r="602" spans="1:19" ht="24">
      <c r="A602" s="60"/>
      <c r="B602" s="54"/>
      <c r="C602" s="11" t="s">
        <v>1746</v>
      </c>
      <c r="D602" s="11" t="s">
        <v>1814</v>
      </c>
      <c r="E602" s="19" t="s">
        <v>1815</v>
      </c>
      <c r="F602" s="12">
        <v>96757</v>
      </c>
      <c r="G602" s="11" t="s">
        <v>1816</v>
      </c>
      <c r="H602" s="11" t="s">
        <v>1750</v>
      </c>
      <c r="I602" s="13" t="s">
        <v>22</v>
      </c>
      <c r="J602" s="21" t="s">
        <v>41</v>
      </c>
      <c r="K602" s="267">
        <v>0</v>
      </c>
      <c r="L602" s="267">
        <v>0</v>
      </c>
      <c r="M602" s="267">
        <v>0</v>
      </c>
      <c r="N602" s="267">
        <v>0</v>
      </c>
      <c r="O602" s="267">
        <v>0</v>
      </c>
      <c r="P602" s="268">
        <f t="shared" si="9"/>
        <v>0</v>
      </c>
      <c r="Q602" s="268">
        <f>Table1[[#This Row],[MRC - Monthly Recurring Charge]]*60</f>
        <v>0</v>
      </c>
      <c r="R602" s="268">
        <f>Table1[[#This Row],[Total NRC]]+Table1[[#This Row],[Total MRC == '[60 months times  proposed MRC Charge (K)']]]</f>
        <v>0</v>
      </c>
      <c r="S602" s="92"/>
    </row>
    <row r="603" spans="1:19" ht="24">
      <c r="A603" s="62"/>
      <c r="B603" s="55"/>
      <c r="C603" s="15" t="s">
        <v>1746</v>
      </c>
      <c r="D603" s="15" t="s">
        <v>1817</v>
      </c>
      <c r="E603" s="23" t="s">
        <v>1815</v>
      </c>
      <c r="F603" s="16">
        <v>96757</v>
      </c>
      <c r="G603" s="15" t="s">
        <v>1816</v>
      </c>
      <c r="H603" s="15" t="s">
        <v>1752</v>
      </c>
      <c r="I603" s="17" t="s">
        <v>22</v>
      </c>
      <c r="J603" s="18" t="s">
        <v>41</v>
      </c>
      <c r="K603" s="270">
        <v>0</v>
      </c>
      <c r="L603" s="270">
        <v>0</v>
      </c>
      <c r="M603" s="270">
        <v>0</v>
      </c>
      <c r="N603" s="270">
        <v>0</v>
      </c>
      <c r="O603" s="269">
        <v>0</v>
      </c>
      <c r="P603" s="268">
        <f t="shared" si="9"/>
        <v>0</v>
      </c>
      <c r="Q603" s="268">
        <f>Table1[[#This Row],[MRC - Monthly Recurring Charge]]*60</f>
        <v>0</v>
      </c>
      <c r="R603" s="268">
        <f>Table1[[#This Row],[Total NRC]]+Table1[[#This Row],[Total MRC == '[60 months times  proposed MRC Charge (K)']]]</f>
        <v>0</v>
      </c>
      <c r="S603" s="91"/>
    </row>
    <row r="604" spans="1:19" ht="24">
      <c r="A604" s="60"/>
      <c r="B604" s="54"/>
      <c r="C604" s="11" t="s">
        <v>1746</v>
      </c>
      <c r="D604" s="11" t="s">
        <v>1818</v>
      </c>
      <c r="E604" s="19" t="s">
        <v>1819</v>
      </c>
      <c r="F604" s="12">
        <v>96668</v>
      </c>
      <c r="G604" s="11" t="s">
        <v>1820</v>
      </c>
      <c r="H604" s="11" t="s">
        <v>1752</v>
      </c>
      <c r="I604" s="13" t="s">
        <v>22</v>
      </c>
      <c r="J604" s="21" t="s">
        <v>41</v>
      </c>
      <c r="K604" s="267">
        <v>0</v>
      </c>
      <c r="L604" s="267">
        <v>0</v>
      </c>
      <c r="M604" s="267">
        <v>0</v>
      </c>
      <c r="N604" s="267">
        <v>0</v>
      </c>
      <c r="O604" s="267">
        <v>0</v>
      </c>
      <c r="P604" s="268">
        <f t="shared" si="9"/>
        <v>0</v>
      </c>
      <c r="Q604" s="268">
        <f>Table1[[#This Row],[MRC - Monthly Recurring Charge]]*60</f>
        <v>0</v>
      </c>
      <c r="R604" s="268">
        <f>Table1[[#This Row],[Total NRC]]+Table1[[#This Row],[Total MRC == '[60 months times  proposed MRC Charge (K)']]]</f>
        <v>0</v>
      </c>
      <c r="S604" s="92"/>
    </row>
    <row r="605" spans="1:19" ht="24">
      <c r="A605" s="62"/>
      <c r="B605" s="55"/>
      <c r="C605" s="15" t="s">
        <v>1746</v>
      </c>
      <c r="D605" s="15" t="s">
        <v>1821</v>
      </c>
      <c r="E605" s="23" t="s">
        <v>1822</v>
      </c>
      <c r="F605" s="16">
        <v>96346</v>
      </c>
      <c r="G605" s="15" t="s">
        <v>1823</v>
      </c>
      <c r="H605" s="15" t="s">
        <v>1750</v>
      </c>
      <c r="I605" s="17" t="s">
        <v>22</v>
      </c>
      <c r="J605" s="18" t="s">
        <v>41</v>
      </c>
      <c r="K605" s="269">
        <v>0</v>
      </c>
      <c r="L605" s="269">
        <v>0</v>
      </c>
      <c r="M605" s="269">
        <v>0</v>
      </c>
      <c r="N605" s="269">
        <v>0</v>
      </c>
      <c r="O605" s="269">
        <v>0</v>
      </c>
      <c r="P605" s="268">
        <f t="shared" si="9"/>
        <v>0</v>
      </c>
      <c r="Q605" s="268">
        <f>Table1[[#This Row],[MRC - Monthly Recurring Charge]]*60</f>
        <v>0</v>
      </c>
      <c r="R605" s="268">
        <f>Table1[[#This Row],[Total NRC]]+Table1[[#This Row],[Total MRC == '[60 months times  proposed MRC Charge (K)']]]</f>
        <v>0</v>
      </c>
      <c r="S605" s="91"/>
    </row>
    <row r="606" spans="1:19" ht="24">
      <c r="A606" s="60"/>
      <c r="B606" s="54"/>
      <c r="C606" s="11" t="s">
        <v>1746</v>
      </c>
      <c r="D606" s="11" t="s">
        <v>1824</v>
      </c>
      <c r="E606" s="19" t="s">
        <v>1822</v>
      </c>
      <c r="F606" s="12">
        <v>96346</v>
      </c>
      <c r="G606" s="11" t="s">
        <v>1823</v>
      </c>
      <c r="H606" s="11" t="s">
        <v>1752</v>
      </c>
      <c r="I606" s="13" t="s">
        <v>22</v>
      </c>
      <c r="J606" s="21" t="s">
        <v>41</v>
      </c>
      <c r="K606" s="266">
        <v>0</v>
      </c>
      <c r="L606" s="266">
        <v>0</v>
      </c>
      <c r="M606" s="266">
        <v>0</v>
      </c>
      <c r="N606" s="266">
        <v>0</v>
      </c>
      <c r="O606" s="267">
        <v>0</v>
      </c>
      <c r="P606" s="268">
        <f t="shared" si="9"/>
        <v>0</v>
      </c>
      <c r="Q606" s="268">
        <f>Table1[[#This Row],[MRC - Monthly Recurring Charge]]*60</f>
        <v>0</v>
      </c>
      <c r="R606" s="268">
        <f>Table1[[#This Row],[Total NRC]]+Table1[[#This Row],[Total MRC == '[60 months times  proposed MRC Charge (K)']]]</f>
        <v>0</v>
      </c>
      <c r="S606" s="92"/>
    </row>
    <row r="607" spans="1:19" ht="24">
      <c r="A607" s="62"/>
      <c r="B607" s="55"/>
      <c r="C607" s="15" t="s">
        <v>1746</v>
      </c>
      <c r="D607" s="15" t="s">
        <v>1825</v>
      </c>
      <c r="E607" s="23" t="s">
        <v>1826</v>
      </c>
      <c r="F607" s="16">
        <v>96348</v>
      </c>
      <c r="G607" s="15" t="s">
        <v>1827</v>
      </c>
      <c r="H607" s="15" t="s">
        <v>1752</v>
      </c>
      <c r="I607" s="17" t="s">
        <v>27</v>
      </c>
      <c r="J607" s="18" t="s">
        <v>41</v>
      </c>
      <c r="K607" s="269">
        <v>0</v>
      </c>
      <c r="L607" s="269">
        <v>0</v>
      </c>
      <c r="M607" s="269">
        <v>0</v>
      </c>
      <c r="N607" s="269">
        <v>0</v>
      </c>
      <c r="O607" s="269">
        <v>0</v>
      </c>
      <c r="P607" s="268">
        <f t="shared" si="9"/>
        <v>0</v>
      </c>
      <c r="Q607" s="268">
        <f>Table1[[#This Row],[MRC - Monthly Recurring Charge]]*60</f>
        <v>0</v>
      </c>
      <c r="R607" s="268">
        <f>Table1[[#This Row],[Total NRC]]+Table1[[#This Row],[Total MRC == '[60 months times  proposed MRC Charge (K)']]]</f>
        <v>0</v>
      </c>
      <c r="S607" s="91"/>
    </row>
    <row r="608" spans="1:19" ht="24">
      <c r="A608" s="60"/>
      <c r="B608" s="54"/>
      <c r="C608" s="11" t="s">
        <v>1746</v>
      </c>
      <c r="D608" s="11" t="s">
        <v>1828</v>
      </c>
      <c r="E608" s="19" t="s">
        <v>1829</v>
      </c>
      <c r="F608" s="12">
        <v>96353</v>
      </c>
      <c r="G608" s="11" t="s">
        <v>1830</v>
      </c>
      <c r="H608" s="11" t="s">
        <v>1750</v>
      </c>
      <c r="I608" s="13" t="s">
        <v>22</v>
      </c>
      <c r="J608" s="21" t="s">
        <v>41</v>
      </c>
      <c r="K608" s="267">
        <v>0</v>
      </c>
      <c r="L608" s="267">
        <v>0</v>
      </c>
      <c r="M608" s="267">
        <v>0</v>
      </c>
      <c r="N608" s="267">
        <v>0</v>
      </c>
      <c r="O608" s="267">
        <v>0</v>
      </c>
      <c r="P608" s="268">
        <f t="shared" si="9"/>
        <v>0</v>
      </c>
      <c r="Q608" s="268">
        <f>Table1[[#This Row],[MRC - Monthly Recurring Charge]]*60</f>
        <v>0</v>
      </c>
      <c r="R608" s="268">
        <f>Table1[[#This Row],[Total NRC]]+Table1[[#This Row],[Total MRC == '[60 months times  proposed MRC Charge (K)']]]</f>
        <v>0</v>
      </c>
      <c r="S608" s="92"/>
    </row>
    <row r="609" spans="1:19" ht="24">
      <c r="A609" s="62"/>
      <c r="B609" s="55"/>
      <c r="C609" s="15" t="s">
        <v>1746</v>
      </c>
      <c r="D609" s="15" t="s">
        <v>1831</v>
      </c>
      <c r="E609" s="23" t="s">
        <v>1829</v>
      </c>
      <c r="F609" s="16">
        <v>96353</v>
      </c>
      <c r="G609" s="15" t="s">
        <v>1830</v>
      </c>
      <c r="H609" s="15" t="s">
        <v>1752</v>
      </c>
      <c r="I609" s="17" t="s">
        <v>22</v>
      </c>
      <c r="J609" s="18" t="s">
        <v>41</v>
      </c>
      <c r="K609" s="270">
        <v>0</v>
      </c>
      <c r="L609" s="270">
        <v>0</v>
      </c>
      <c r="M609" s="270">
        <v>0</v>
      </c>
      <c r="N609" s="270">
        <v>0</v>
      </c>
      <c r="O609" s="269">
        <v>0</v>
      </c>
      <c r="P609" s="268">
        <f t="shared" si="9"/>
        <v>0</v>
      </c>
      <c r="Q609" s="268">
        <f>Table1[[#This Row],[MRC - Monthly Recurring Charge]]*60</f>
        <v>0</v>
      </c>
      <c r="R609" s="268">
        <f>Table1[[#This Row],[Total NRC]]+Table1[[#This Row],[Total MRC == '[60 months times  proposed MRC Charge (K)']]]</f>
        <v>0</v>
      </c>
      <c r="S609" s="91"/>
    </row>
    <row r="610" spans="1:19" ht="24">
      <c r="A610" s="60"/>
      <c r="B610" s="54"/>
      <c r="C610" s="11" t="s">
        <v>1746</v>
      </c>
      <c r="D610" s="11" t="s">
        <v>1832</v>
      </c>
      <c r="E610" s="19" t="s">
        <v>1833</v>
      </c>
      <c r="F610" s="12">
        <v>96660</v>
      </c>
      <c r="G610" s="11" t="s">
        <v>1834</v>
      </c>
      <c r="H610" s="11" t="s">
        <v>1750</v>
      </c>
      <c r="I610" s="13" t="s">
        <v>22</v>
      </c>
      <c r="J610" s="21" t="s">
        <v>41</v>
      </c>
      <c r="K610" s="267">
        <v>0</v>
      </c>
      <c r="L610" s="267">
        <v>0</v>
      </c>
      <c r="M610" s="267">
        <v>0</v>
      </c>
      <c r="N610" s="267">
        <v>0</v>
      </c>
      <c r="O610" s="267">
        <v>0</v>
      </c>
      <c r="P610" s="268">
        <f t="shared" si="9"/>
        <v>0</v>
      </c>
      <c r="Q610" s="268">
        <f>Table1[[#This Row],[MRC - Monthly Recurring Charge]]*60</f>
        <v>0</v>
      </c>
      <c r="R610" s="268">
        <f>Table1[[#This Row],[Total NRC]]+Table1[[#This Row],[Total MRC == '[60 months times  proposed MRC Charge (K)']]]</f>
        <v>0</v>
      </c>
      <c r="S610" s="92"/>
    </row>
    <row r="611" spans="1:19" ht="24">
      <c r="A611" s="62"/>
      <c r="B611" s="55"/>
      <c r="C611" s="15" t="s">
        <v>1746</v>
      </c>
      <c r="D611" s="15" t="s">
        <v>1835</v>
      </c>
      <c r="E611" s="23" t="s">
        <v>1833</v>
      </c>
      <c r="F611" s="16">
        <v>96660</v>
      </c>
      <c r="G611" s="15" t="s">
        <v>1834</v>
      </c>
      <c r="H611" s="15" t="s">
        <v>1752</v>
      </c>
      <c r="I611" s="17" t="s">
        <v>22</v>
      </c>
      <c r="J611" s="18" t="s">
        <v>41</v>
      </c>
      <c r="K611" s="269">
        <v>0</v>
      </c>
      <c r="L611" s="269">
        <v>0</v>
      </c>
      <c r="M611" s="269">
        <v>0</v>
      </c>
      <c r="N611" s="269">
        <v>0</v>
      </c>
      <c r="O611" s="269">
        <v>0</v>
      </c>
      <c r="P611" s="268">
        <f t="shared" si="9"/>
        <v>0</v>
      </c>
      <c r="Q611" s="268">
        <f>Table1[[#This Row],[MRC - Monthly Recurring Charge]]*60</f>
        <v>0</v>
      </c>
      <c r="R611" s="268">
        <f>Table1[[#This Row],[Total NRC]]+Table1[[#This Row],[Total MRC == '[60 months times  proposed MRC Charge (K)']]]</f>
        <v>0</v>
      </c>
      <c r="S611" s="99"/>
    </row>
    <row r="612" spans="1:19" ht="24">
      <c r="A612" s="60"/>
      <c r="B612" s="54"/>
      <c r="C612" s="11" t="s">
        <v>1746</v>
      </c>
      <c r="D612" s="11" t="s">
        <v>1836</v>
      </c>
      <c r="E612" s="19" t="s">
        <v>1837</v>
      </c>
      <c r="F612" s="12">
        <v>96761</v>
      </c>
      <c r="G612" s="11" t="s">
        <v>1838</v>
      </c>
      <c r="H612" s="11" t="s">
        <v>1750</v>
      </c>
      <c r="I612" s="13" t="s">
        <v>22</v>
      </c>
      <c r="J612" s="21" t="s">
        <v>41</v>
      </c>
      <c r="K612" s="266">
        <v>0</v>
      </c>
      <c r="L612" s="266">
        <v>0</v>
      </c>
      <c r="M612" s="266">
        <v>0</v>
      </c>
      <c r="N612" s="266">
        <v>0</v>
      </c>
      <c r="O612" s="267">
        <v>0</v>
      </c>
      <c r="P612" s="268">
        <f t="shared" si="9"/>
        <v>0</v>
      </c>
      <c r="Q612" s="268">
        <f>Table1[[#This Row],[MRC - Monthly Recurring Charge]]*60</f>
        <v>0</v>
      </c>
      <c r="R612" s="268">
        <f>Table1[[#This Row],[Total NRC]]+Table1[[#This Row],[Total MRC == '[60 months times  proposed MRC Charge (K)']]]</f>
        <v>0</v>
      </c>
      <c r="S612" s="98"/>
    </row>
    <row r="613" spans="1:19" ht="24">
      <c r="A613" s="62"/>
      <c r="B613" s="55"/>
      <c r="C613" s="15" t="s">
        <v>1746</v>
      </c>
      <c r="D613" s="15" t="s">
        <v>1839</v>
      </c>
      <c r="E613" s="23" t="s">
        <v>1837</v>
      </c>
      <c r="F613" s="16">
        <v>96761</v>
      </c>
      <c r="G613" s="15" t="s">
        <v>1838</v>
      </c>
      <c r="H613" s="15" t="s">
        <v>1752</v>
      </c>
      <c r="I613" s="17" t="s">
        <v>22</v>
      </c>
      <c r="J613" s="18" t="s">
        <v>41</v>
      </c>
      <c r="K613" s="269">
        <v>0</v>
      </c>
      <c r="L613" s="269">
        <v>0</v>
      </c>
      <c r="M613" s="269">
        <v>0</v>
      </c>
      <c r="N613" s="269">
        <v>0</v>
      </c>
      <c r="O613" s="269">
        <v>0</v>
      </c>
      <c r="P613" s="268">
        <f t="shared" si="9"/>
        <v>0</v>
      </c>
      <c r="Q613" s="268">
        <f>Table1[[#This Row],[MRC - Monthly Recurring Charge]]*60</f>
        <v>0</v>
      </c>
      <c r="R613" s="268">
        <f>Table1[[#This Row],[Total NRC]]+Table1[[#This Row],[Total MRC == '[60 months times  proposed MRC Charge (K)']]]</f>
        <v>0</v>
      </c>
      <c r="S613" s="99"/>
    </row>
    <row r="614" spans="1:19" ht="24">
      <c r="A614" s="60"/>
      <c r="B614" s="54"/>
      <c r="C614" s="31" t="s">
        <v>1746</v>
      </c>
      <c r="D614" s="11" t="s">
        <v>1840</v>
      </c>
      <c r="E614" s="11" t="s">
        <v>1841</v>
      </c>
      <c r="F614" s="12">
        <v>16020063</v>
      </c>
      <c r="G614" s="11" t="s">
        <v>1842</v>
      </c>
      <c r="H614" s="11" t="s">
        <v>1750</v>
      </c>
      <c r="I614" s="13" t="s">
        <v>27</v>
      </c>
      <c r="J614" s="21" t="s">
        <v>41</v>
      </c>
      <c r="K614" s="267">
        <v>0</v>
      </c>
      <c r="L614" s="267">
        <v>0</v>
      </c>
      <c r="M614" s="267">
        <v>0</v>
      </c>
      <c r="N614" s="267">
        <v>0</v>
      </c>
      <c r="O614" s="267">
        <v>0</v>
      </c>
      <c r="P614" s="268">
        <f t="shared" si="9"/>
        <v>0</v>
      </c>
      <c r="Q614" s="268">
        <f>Table1[[#This Row],[MRC - Monthly Recurring Charge]]*60</f>
        <v>0</v>
      </c>
      <c r="R614" s="268">
        <f>Table1[[#This Row],[Total NRC]]+Table1[[#This Row],[Total MRC == '[60 months times  proposed MRC Charge (K)']]]</f>
        <v>0</v>
      </c>
      <c r="S614" s="98"/>
    </row>
    <row r="615" spans="1:19" ht="24">
      <c r="A615" s="62"/>
      <c r="B615" s="55"/>
      <c r="C615" s="40" t="s">
        <v>1746</v>
      </c>
      <c r="D615" s="15" t="s">
        <v>1843</v>
      </c>
      <c r="E615" s="23" t="s">
        <v>1841</v>
      </c>
      <c r="F615" s="16">
        <v>16020063</v>
      </c>
      <c r="G615" s="15" t="s">
        <v>1842</v>
      </c>
      <c r="H615" s="15" t="s">
        <v>1752</v>
      </c>
      <c r="I615" s="17" t="s">
        <v>22</v>
      </c>
      <c r="J615" s="18" t="s">
        <v>41</v>
      </c>
      <c r="K615" s="270">
        <v>0</v>
      </c>
      <c r="L615" s="270">
        <v>0</v>
      </c>
      <c r="M615" s="270">
        <v>0</v>
      </c>
      <c r="N615" s="270">
        <v>0</v>
      </c>
      <c r="O615" s="269">
        <v>0</v>
      </c>
      <c r="P615" s="268">
        <f t="shared" si="9"/>
        <v>0</v>
      </c>
      <c r="Q615" s="268">
        <f>Table1[[#This Row],[MRC - Monthly Recurring Charge]]*60</f>
        <v>0</v>
      </c>
      <c r="R615" s="268">
        <f>Table1[[#This Row],[Total NRC]]+Table1[[#This Row],[Total MRC == '[60 months times  proposed MRC Charge (K)']]]</f>
        <v>0</v>
      </c>
      <c r="S615" s="99"/>
    </row>
    <row r="616" spans="1:19" ht="24">
      <c r="A616" s="60"/>
      <c r="B616" s="54"/>
      <c r="C616" s="11" t="s">
        <v>1746</v>
      </c>
      <c r="D616" s="11" t="s">
        <v>1844</v>
      </c>
      <c r="E616" s="19" t="s">
        <v>1446</v>
      </c>
      <c r="F616" s="12">
        <v>96734</v>
      </c>
      <c r="G616" s="11" t="s">
        <v>1845</v>
      </c>
      <c r="H616" s="11" t="s">
        <v>1750</v>
      </c>
      <c r="I616" s="13" t="s">
        <v>22</v>
      </c>
      <c r="J616" s="21" t="s">
        <v>41</v>
      </c>
      <c r="K616" s="267">
        <v>0</v>
      </c>
      <c r="L616" s="267">
        <v>0</v>
      </c>
      <c r="M616" s="267">
        <v>0</v>
      </c>
      <c r="N616" s="267">
        <v>0</v>
      </c>
      <c r="O616" s="267">
        <v>0</v>
      </c>
      <c r="P616" s="268">
        <f t="shared" si="9"/>
        <v>0</v>
      </c>
      <c r="Q616" s="268">
        <f>Table1[[#This Row],[MRC - Monthly Recurring Charge]]*60</f>
        <v>0</v>
      </c>
      <c r="R616" s="268">
        <f>Table1[[#This Row],[Total NRC]]+Table1[[#This Row],[Total MRC == '[60 months times  proposed MRC Charge (K)']]]</f>
        <v>0</v>
      </c>
      <c r="S616" s="98"/>
    </row>
    <row r="617" spans="1:19" ht="24">
      <c r="A617" s="62"/>
      <c r="B617" s="55"/>
      <c r="C617" s="15" t="s">
        <v>1746</v>
      </c>
      <c r="D617" s="15" t="s">
        <v>1846</v>
      </c>
      <c r="E617" s="23" t="s">
        <v>1446</v>
      </c>
      <c r="F617" s="16">
        <v>96734</v>
      </c>
      <c r="G617" s="15" t="s">
        <v>1845</v>
      </c>
      <c r="H617" s="15" t="s">
        <v>1752</v>
      </c>
      <c r="I617" s="17" t="s">
        <v>22</v>
      </c>
      <c r="J617" s="18" t="s">
        <v>41</v>
      </c>
      <c r="K617" s="269">
        <v>0</v>
      </c>
      <c r="L617" s="269">
        <v>0</v>
      </c>
      <c r="M617" s="269">
        <v>0</v>
      </c>
      <c r="N617" s="269">
        <v>0</v>
      </c>
      <c r="O617" s="269">
        <v>0</v>
      </c>
      <c r="P617" s="268">
        <f t="shared" si="9"/>
        <v>0</v>
      </c>
      <c r="Q617" s="268">
        <f>Table1[[#This Row],[MRC - Monthly Recurring Charge]]*60</f>
        <v>0</v>
      </c>
      <c r="R617" s="268">
        <f>Table1[[#This Row],[Total NRC]]+Table1[[#This Row],[Total MRC == '[60 months times  proposed MRC Charge (K)']]]</f>
        <v>0</v>
      </c>
      <c r="S617" s="99"/>
    </row>
    <row r="618" spans="1:19" ht="24">
      <c r="A618" s="60"/>
      <c r="B618" s="54"/>
      <c r="C618" s="11" t="s">
        <v>1746</v>
      </c>
      <c r="D618" s="11" t="s">
        <v>1847</v>
      </c>
      <c r="E618" s="19" t="s">
        <v>1848</v>
      </c>
      <c r="F618" s="12">
        <v>96672</v>
      </c>
      <c r="G618" s="11" t="s">
        <v>1849</v>
      </c>
      <c r="H618" s="11" t="s">
        <v>1750</v>
      </c>
      <c r="I618" s="13" t="s">
        <v>22</v>
      </c>
      <c r="J618" s="21" t="s">
        <v>41</v>
      </c>
      <c r="K618" s="266">
        <v>0</v>
      </c>
      <c r="L618" s="266">
        <v>0</v>
      </c>
      <c r="M618" s="266">
        <v>0</v>
      </c>
      <c r="N618" s="266">
        <v>0</v>
      </c>
      <c r="O618" s="267">
        <v>0</v>
      </c>
      <c r="P618" s="268">
        <f t="shared" si="9"/>
        <v>0</v>
      </c>
      <c r="Q618" s="268">
        <f>Table1[[#This Row],[MRC - Monthly Recurring Charge]]*60</f>
        <v>0</v>
      </c>
      <c r="R618" s="268">
        <f>Table1[[#This Row],[Total NRC]]+Table1[[#This Row],[Total MRC == '[60 months times  proposed MRC Charge (K)']]]</f>
        <v>0</v>
      </c>
      <c r="S618" s="98"/>
    </row>
    <row r="619" spans="1:19" ht="24">
      <c r="A619" s="62"/>
      <c r="B619" s="55"/>
      <c r="C619" s="15" t="s">
        <v>1746</v>
      </c>
      <c r="D619" s="15" t="s">
        <v>1850</v>
      </c>
      <c r="E619" s="23" t="s">
        <v>1848</v>
      </c>
      <c r="F619" s="16">
        <v>96672</v>
      </c>
      <c r="G619" s="15" t="s">
        <v>1849</v>
      </c>
      <c r="H619" s="15" t="s">
        <v>1752</v>
      </c>
      <c r="I619" s="17" t="s">
        <v>22</v>
      </c>
      <c r="J619" s="18" t="s">
        <v>41</v>
      </c>
      <c r="K619" s="269">
        <v>0</v>
      </c>
      <c r="L619" s="269">
        <v>0</v>
      </c>
      <c r="M619" s="269">
        <v>0</v>
      </c>
      <c r="N619" s="269">
        <v>0</v>
      </c>
      <c r="O619" s="269">
        <v>0</v>
      </c>
      <c r="P619" s="268">
        <f t="shared" si="9"/>
        <v>0</v>
      </c>
      <c r="Q619" s="268">
        <f>Table1[[#This Row],[MRC - Monthly Recurring Charge]]*60</f>
        <v>0</v>
      </c>
      <c r="R619" s="268">
        <f>Table1[[#This Row],[Total NRC]]+Table1[[#This Row],[Total MRC == '[60 months times  proposed MRC Charge (K)']]]</f>
        <v>0</v>
      </c>
      <c r="S619" s="99"/>
    </row>
    <row r="620" spans="1:19" ht="24">
      <c r="A620" s="60"/>
      <c r="B620" s="54"/>
      <c r="C620" s="11" t="s">
        <v>1746</v>
      </c>
      <c r="D620" s="11" t="s">
        <v>1851</v>
      </c>
      <c r="E620" s="19" t="s">
        <v>1852</v>
      </c>
      <c r="F620" s="12">
        <v>96349</v>
      </c>
      <c r="G620" s="11" t="s">
        <v>1853</v>
      </c>
      <c r="H620" s="11" t="s">
        <v>1750</v>
      </c>
      <c r="I620" s="13" t="s">
        <v>22</v>
      </c>
      <c r="J620" s="21" t="s">
        <v>41</v>
      </c>
      <c r="K620" s="267">
        <v>0</v>
      </c>
      <c r="L620" s="267">
        <v>0</v>
      </c>
      <c r="M620" s="267">
        <v>0</v>
      </c>
      <c r="N620" s="267">
        <v>0</v>
      </c>
      <c r="O620" s="267">
        <v>0</v>
      </c>
      <c r="P620" s="268">
        <f t="shared" si="9"/>
        <v>0</v>
      </c>
      <c r="Q620" s="268">
        <f>Table1[[#This Row],[MRC - Monthly Recurring Charge]]*60</f>
        <v>0</v>
      </c>
      <c r="R620" s="268">
        <f>Table1[[#This Row],[Total NRC]]+Table1[[#This Row],[Total MRC == '[60 months times  proposed MRC Charge (K)']]]</f>
        <v>0</v>
      </c>
      <c r="S620" s="98"/>
    </row>
    <row r="621" spans="1:19" ht="24">
      <c r="A621" s="62"/>
      <c r="B621" s="55"/>
      <c r="C621" s="15" t="s">
        <v>1746</v>
      </c>
      <c r="D621" s="15" t="s">
        <v>1854</v>
      </c>
      <c r="E621" s="23" t="s">
        <v>1852</v>
      </c>
      <c r="F621" s="16">
        <v>96349</v>
      </c>
      <c r="G621" s="15" t="s">
        <v>1853</v>
      </c>
      <c r="H621" s="15" t="s">
        <v>1752</v>
      </c>
      <c r="I621" s="17" t="s">
        <v>22</v>
      </c>
      <c r="J621" s="18" t="s">
        <v>41</v>
      </c>
      <c r="K621" s="270">
        <v>0</v>
      </c>
      <c r="L621" s="270">
        <v>0</v>
      </c>
      <c r="M621" s="270">
        <v>0</v>
      </c>
      <c r="N621" s="270">
        <v>0</v>
      </c>
      <c r="O621" s="269">
        <v>0</v>
      </c>
      <c r="P621" s="268">
        <f t="shared" si="9"/>
        <v>0</v>
      </c>
      <c r="Q621" s="268">
        <f>Table1[[#This Row],[MRC - Monthly Recurring Charge]]*60</f>
        <v>0</v>
      </c>
      <c r="R621" s="268">
        <f>Table1[[#This Row],[Total NRC]]+Table1[[#This Row],[Total MRC == '[60 months times  proposed MRC Charge (K)']]]</f>
        <v>0</v>
      </c>
      <c r="S621" s="99"/>
    </row>
    <row r="622" spans="1:19" ht="24">
      <c r="A622" s="60"/>
      <c r="B622" s="54"/>
      <c r="C622" s="11" t="s">
        <v>1746</v>
      </c>
      <c r="D622" s="11" t="s">
        <v>1855</v>
      </c>
      <c r="E622" s="11" t="s">
        <v>1856</v>
      </c>
      <c r="F622" s="12">
        <v>96736</v>
      </c>
      <c r="G622" s="11" t="s">
        <v>1857</v>
      </c>
      <c r="H622" s="11" t="s">
        <v>1752</v>
      </c>
      <c r="I622" s="13" t="s">
        <v>22</v>
      </c>
      <c r="J622" s="21" t="s">
        <v>41</v>
      </c>
      <c r="K622" s="267">
        <v>0</v>
      </c>
      <c r="L622" s="267">
        <v>0</v>
      </c>
      <c r="M622" s="267">
        <v>0</v>
      </c>
      <c r="N622" s="267">
        <v>0</v>
      </c>
      <c r="O622" s="267">
        <v>0</v>
      </c>
      <c r="P622" s="268">
        <f t="shared" si="9"/>
        <v>0</v>
      </c>
      <c r="Q622" s="268">
        <f>Table1[[#This Row],[MRC - Monthly Recurring Charge]]*60</f>
        <v>0</v>
      </c>
      <c r="R622" s="268">
        <f>Table1[[#This Row],[Total NRC]]+Table1[[#This Row],[Total MRC == '[60 months times  proposed MRC Charge (K)']]]</f>
        <v>0</v>
      </c>
      <c r="S622" s="98"/>
    </row>
    <row r="623" spans="1:19" ht="24">
      <c r="A623" s="62"/>
      <c r="B623" s="55"/>
      <c r="C623" s="15" t="s">
        <v>1746</v>
      </c>
      <c r="D623" s="15" t="s">
        <v>1858</v>
      </c>
      <c r="E623" s="23" t="s">
        <v>1859</v>
      </c>
      <c r="F623" s="16">
        <v>96759</v>
      </c>
      <c r="G623" s="15" t="s">
        <v>1860</v>
      </c>
      <c r="H623" s="15" t="s">
        <v>1750</v>
      </c>
      <c r="I623" s="17" t="s">
        <v>22</v>
      </c>
      <c r="J623" s="18" t="s">
        <v>41</v>
      </c>
      <c r="K623" s="269">
        <v>0</v>
      </c>
      <c r="L623" s="269">
        <v>0</v>
      </c>
      <c r="M623" s="269">
        <v>0</v>
      </c>
      <c r="N623" s="269">
        <v>0</v>
      </c>
      <c r="O623" s="269">
        <v>0</v>
      </c>
      <c r="P623" s="268">
        <f t="shared" si="9"/>
        <v>0</v>
      </c>
      <c r="Q623" s="268">
        <f>Table1[[#This Row],[MRC - Monthly Recurring Charge]]*60</f>
        <v>0</v>
      </c>
      <c r="R623" s="268">
        <f>Table1[[#This Row],[Total NRC]]+Table1[[#This Row],[Total MRC == '[60 months times  proposed MRC Charge (K)']]]</f>
        <v>0</v>
      </c>
      <c r="S623" s="99"/>
    </row>
    <row r="624" spans="1:19" ht="24">
      <c r="A624" s="60"/>
      <c r="B624" s="54"/>
      <c r="C624" s="11" t="s">
        <v>1746</v>
      </c>
      <c r="D624" s="11" t="s">
        <v>1861</v>
      </c>
      <c r="E624" s="19" t="s">
        <v>1859</v>
      </c>
      <c r="F624" s="12">
        <v>96759</v>
      </c>
      <c r="G624" s="11" t="s">
        <v>1860</v>
      </c>
      <c r="H624" s="11" t="s">
        <v>1752</v>
      </c>
      <c r="I624" s="13" t="s">
        <v>22</v>
      </c>
      <c r="J624" s="21" t="s">
        <v>41</v>
      </c>
      <c r="K624" s="266">
        <v>0</v>
      </c>
      <c r="L624" s="266">
        <v>0</v>
      </c>
      <c r="M624" s="266">
        <v>0</v>
      </c>
      <c r="N624" s="266">
        <v>0</v>
      </c>
      <c r="O624" s="267">
        <v>0</v>
      </c>
      <c r="P624" s="268">
        <f t="shared" si="9"/>
        <v>0</v>
      </c>
      <c r="Q624" s="268">
        <f>Table1[[#This Row],[MRC - Monthly Recurring Charge]]*60</f>
        <v>0</v>
      </c>
      <c r="R624" s="268">
        <f>Table1[[#This Row],[Total NRC]]+Table1[[#This Row],[Total MRC == '[60 months times  proposed MRC Charge (K)']]]</f>
        <v>0</v>
      </c>
      <c r="S624" s="98"/>
    </row>
    <row r="625" spans="1:19" ht="24">
      <c r="A625" s="62"/>
      <c r="B625" s="55"/>
      <c r="C625" s="15" t="s">
        <v>1746</v>
      </c>
      <c r="D625" s="15" t="s">
        <v>1862</v>
      </c>
      <c r="E625" s="23" t="s">
        <v>1863</v>
      </c>
      <c r="F625" s="16">
        <v>96765</v>
      </c>
      <c r="G625" s="15" t="s">
        <v>1864</v>
      </c>
      <c r="H625" s="15" t="s">
        <v>1752</v>
      </c>
      <c r="I625" s="17" t="s">
        <v>27</v>
      </c>
      <c r="J625" s="18" t="s">
        <v>41</v>
      </c>
      <c r="K625" s="269">
        <v>0</v>
      </c>
      <c r="L625" s="269">
        <v>0</v>
      </c>
      <c r="M625" s="269">
        <v>0</v>
      </c>
      <c r="N625" s="269">
        <v>0</v>
      </c>
      <c r="O625" s="269">
        <v>0</v>
      </c>
      <c r="P625" s="268">
        <f t="shared" si="9"/>
        <v>0</v>
      </c>
      <c r="Q625" s="268">
        <f>Table1[[#This Row],[MRC - Monthly Recurring Charge]]*60</f>
        <v>0</v>
      </c>
      <c r="R625" s="268">
        <f>Table1[[#This Row],[Total NRC]]+Table1[[#This Row],[Total MRC == '[60 months times  proposed MRC Charge (K)']]]</f>
        <v>0</v>
      </c>
      <c r="S625" s="99"/>
    </row>
    <row r="626" spans="1:19" ht="24">
      <c r="A626" s="60"/>
      <c r="B626" s="54"/>
      <c r="C626" s="11" t="s">
        <v>1746</v>
      </c>
      <c r="D626" s="11" t="s">
        <v>1865</v>
      </c>
      <c r="E626" s="19" t="s">
        <v>1866</v>
      </c>
      <c r="F626" s="12">
        <v>16026949</v>
      </c>
      <c r="G626" s="11" t="s">
        <v>1867</v>
      </c>
      <c r="H626" s="11" t="s">
        <v>1750</v>
      </c>
      <c r="I626" s="13" t="s">
        <v>22</v>
      </c>
      <c r="J626" s="21" t="s">
        <v>41</v>
      </c>
      <c r="K626" s="267">
        <v>0</v>
      </c>
      <c r="L626" s="267">
        <v>0</v>
      </c>
      <c r="M626" s="267">
        <v>0</v>
      </c>
      <c r="N626" s="267">
        <v>0</v>
      </c>
      <c r="O626" s="267">
        <v>0</v>
      </c>
      <c r="P626" s="268">
        <f t="shared" si="9"/>
        <v>0</v>
      </c>
      <c r="Q626" s="268">
        <f>Table1[[#This Row],[MRC - Monthly Recurring Charge]]*60</f>
        <v>0</v>
      </c>
      <c r="R626" s="268">
        <f>Table1[[#This Row],[Total NRC]]+Table1[[#This Row],[Total MRC == '[60 months times  proposed MRC Charge (K)']]]</f>
        <v>0</v>
      </c>
      <c r="S626" s="98"/>
    </row>
    <row r="627" spans="1:19" ht="24">
      <c r="A627" s="62"/>
      <c r="B627" s="55"/>
      <c r="C627" s="15" t="s">
        <v>1746</v>
      </c>
      <c r="D627" s="15" t="s">
        <v>1868</v>
      </c>
      <c r="E627" s="23" t="s">
        <v>1866</v>
      </c>
      <c r="F627" s="16">
        <v>16026949</v>
      </c>
      <c r="G627" s="15" t="s">
        <v>1867</v>
      </c>
      <c r="H627" s="15" t="s">
        <v>1752</v>
      </c>
      <c r="I627" s="17" t="s">
        <v>22</v>
      </c>
      <c r="J627" s="18" t="s">
        <v>41</v>
      </c>
      <c r="K627" s="270">
        <v>0</v>
      </c>
      <c r="L627" s="270">
        <v>0</v>
      </c>
      <c r="M627" s="270">
        <v>0</v>
      </c>
      <c r="N627" s="270">
        <v>0</v>
      </c>
      <c r="O627" s="269">
        <v>0</v>
      </c>
      <c r="P627" s="268">
        <f t="shared" si="9"/>
        <v>0</v>
      </c>
      <c r="Q627" s="268">
        <f>Table1[[#This Row],[MRC - Monthly Recurring Charge]]*60</f>
        <v>0</v>
      </c>
      <c r="R627" s="268">
        <f>Table1[[#This Row],[Total NRC]]+Table1[[#This Row],[Total MRC == '[60 months times  proposed MRC Charge (K)']]]</f>
        <v>0</v>
      </c>
      <c r="S627" s="99"/>
    </row>
    <row r="628" spans="1:19" ht="24">
      <c r="A628" s="60"/>
      <c r="B628" s="54"/>
      <c r="C628" s="11" t="s">
        <v>1746</v>
      </c>
      <c r="D628" s="11" t="s">
        <v>1869</v>
      </c>
      <c r="E628" s="19" t="s">
        <v>1870</v>
      </c>
      <c r="F628" s="12">
        <v>96752</v>
      </c>
      <c r="G628" s="11" t="s">
        <v>1871</v>
      </c>
      <c r="H628" s="11" t="s">
        <v>1750</v>
      </c>
      <c r="I628" s="13" t="s">
        <v>22</v>
      </c>
      <c r="J628" s="21" t="s">
        <v>41</v>
      </c>
      <c r="K628" s="267">
        <v>0</v>
      </c>
      <c r="L628" s="267">
        <v>0</v>
      </c>
      <c r="M628" s="267">
        <v>0</v>
      </c>
      <c r="N628" s="267">
        <v>0</v>
      </c>
      <c r="O628" s="267">
        <v>0</v>
      </c>
      <c r="P628" s="268">
        <f t="shared" si="9"/>
        <v>0</v>
      </c>
      <c r="Q628" s="268">
        <f>Table1[[#This Row],[MRC - Monthly Recurring Charge]]*60</f>
        <v>0</v>
      </c>
      <c r="R628" s="268">
        <f>Table1[[#This Row],[Total NRC]]+Table1[[#This Row],[Total MRC == '[60 months times  proposed MRC Charge (K)']]]</f>
        <v>0</v>
      </c>
      <c r="S628" s="98"/>
    </row>
    <row r="629" spans="1:19" ht="24.6" thickBot="1">
      <c r="A629" s="62"/>
      <c r="B629" s="55"/>
      <c r="C629" s="15" t="s">
        <v>1746</v>
      </c>
      <c r="D629" s="15" t="s">
        <v>1872</v>
      </c>
      <c r="E629" s="23" t="s">
        <v>1870</v>
      </c>
      <c r="F629" s="16">
        <v>96752</v>
      </c>
      <c r="G629" s="15" t="s">
        <v>1871</v>
      </c>
      <c r="H629" s="15" t="s">
        <v>1752</v>
      </c>
      <c r="I629" s="17" t="s">
        <v>22</v>
      </c>
      <c r="J629" s="18" t="s">
        <v>41</v>
      </c>
      <c r="K629" s="269">
        <v>0</v>
      </c>
      <c r="L629" s="269">
        <v>0</v>
      </c>
      <c r="M629" s="269">
        <v>0</v>
      </c>
      <c r="N629" s="269">
        <v>0</v>
      </c>
      <c r="O629" s="269">
        <v>0</v>
      </c>
      <c r="P629" s="268">
        <f t="shared" si="9"/>
        <v>0</v>
      </c>
      <c r="Q629" s="268">
        <f>Table1[[#This Row],[MRC - Monthly Recurring Charge]]*60</f>
        <v>0</v>
      </c>
      <c r="R629" s="268">
        <f>Table1[[#This Row],[Total NRC]]+Table1[[#This Row],[Total MRC == '[60 months times  proposed MRC Charge (K)']]]</f>
        <v>0</v>
      </c>
      <c r="S629" s="99"/>
    </row>
    <row r="630" spans="1:19" ht="15" thickTop="1">
      <c r="A630" s="82">
        <v>11</v>
      </c>
      <c r="B630" s="83"/>
      <c r="C630" s="275">
        <v>620</v>
      </c>
      <c r="D630" s="275">
        <v>620</v>
      </c>
      <c r="E630" s="275">
        <v>620</v>
      </c>
      <c r="F630" s="275">
        <v>620</v>
      </c>
      <c r="G630" s="276">
        <v>620</v>
      </c>
      <c r="H630" s="277">
        <v>620</v>
      </c>
      <c r="I630" s="275">
        <v>620</v>
      </c>
      <c r="J630" s="275">
        <v>620</v>
      </c>
      <c r="K630" s="14">
        <f t="shared" ref="K630:O630" si="10">SUM(K9:K629)</f>
        <v>0</v>
      </c>
      <c r="L630" s="14">
        <f t="shared" si="10"/>
        <v>0</v>
      </c>
      <c r="M630" s="14">
        <f t="shared" si="10"/>
        <v>0</v>
      </c>
      <c r="N630" s="14">
        <f t="shared" si="10"/>
        <v>0</v>
      </c>
      <c r="O630" s="14">
        <f t="shared" si="10"/>
        <v>0</v>
      </c>
      <c r="P630" s="14">
        <f t="shared" si="9"/>
        <v>0</v>
      </c>
      <c r="Q630" s="14">
        <f>SUM(Q9:Q629)</f>
        <v>0</v>
      </c>
      <c r="R630" s="14">
        <f>SUM(R9:R629)</f>
        <v>0</v>
      </c>
      <c r="S630" s="100"/>
    </row>
    <row r="631" spans="1:19" ht="21" customHeight="1">
      <c r="A631" s="102"/>
      <c r="B631" s="103" t="s">
        <v>1889</v>
      </c>
      <c r="C631" s="134" t="s">
        <v>1889</v>
      </c>
      <c r="D631" s="134"/>
      <c r="E631" s="134"/>
      <c r="F631" s="134"/>
      <c r="G631" s="134"/>
      <c r="H631" s="134"/>
      <c r="I631" s="134"/>
      <c r="J631" s="134"/>
      <c r="K631" s="134"/>
      <c r="L631" s="134"/>
      <c r="M631" s="134"/>
      <c r="N631" s="134"/>
      <c r="O631" s="134"/>
      <c r="P631" s="134"/>
      <c r="Q631" s="134"/>
    </row>
    <row r="632" spans="1:19" ht="114">
      <c r="A632" s="104" t="s">
        <v>0</v>
      </c>
      <c r="B632" s="105" t="s">
        <v>1890</v>
      </c>
      <c r="C632" s="106" t="s">
        <v>1</v>
      </c>
      <c r="D632" s="107" t="s">
        <v>2</v>
      </c>
      <c r="E632" s="107" t="s">
        <v>3</v>
      </c>
      <c r="F632" s="107" t="s">
        <v>1891</v>
      </c>
      <c r="G632" s="107" t="s">
        <v>1892</v>
      </c>
      <c r="H632" s="107" t="s">
        <v>6</v>
      </c>
      <c r="I632" s="107" t="s">
        <v>7</v>
      </c>
      <c r="J632" s="106" t="s">
        <v>8</v>
      </c>
      <c r="K632" s="106" t="s">
        <v>9</v>
      </c>
      <c r="L632" s="106" t="s">
        <v>10</v>
      </c>
      <c r="M632" s="106" t="s">
        <v>11</v>
      </c>
      <c r="N632" s="106" t="s">
        <v>12</v>
      </c>
      <c r="O632" s="108" t="s">
        <v>13</v>
      </c>
      <c r="P632" s="108" t="s">
        <v>14</v>
      </c>
      <c r="Q632" s="107" t="s">
        <v>16</v>
      </c>
    </row>
    <row r="633" spans="1:19">
      <c r="A633" s="109"/>
      <c r="B633" s="110"/>
      <c r="C633" s="111"/>
      <c r="D633" s="112"/>
      <c r="E633" s="112"/>
      <c r="F633" s="112"/>
      <c r="G633" s="112"/>
      <c r="H633" s="113"/>
      <c r="I633" s="114"/>
      <c r="J633" s="115"/>
      <c r="K633" s="116"/>
      <c r="L633" s="116"/>
      <c r="M633" s="116"/>
      <c r="N633" s="116"/>
      <c r="O633" s="117">
        <f>SUM(Table2[[#This Row],[Installation (NRC)]:[Infrastructure / Aggregation Equipment (NRC)]])</f>
        <v>0</v>
      </c>
      <c r="P633" s="117">
        <f>Table2[[#This Row],[Total NRC]]+(Table2[[#This Row],[MRC - Monthly Recurring Charge]]*$E$4)</f>
        <v>0</v>
      </c>
      <c r="Q633" s="114"/>
    </row>
    <row r="634" spans="1:19">
      <c r="A634" s="118"/>
      <c r="B634" s="119"/>
      <c r="C634" s="120"/>
      <c r="D634" s="121"/>
      <c r="E634" s="121"/>
      <c r="F634" s="121"/>
      <c r="G634" s="121"/>
      <c r="H634" s="113"/>
      <c r="I634" s="114"/>
      <c r="J634" s="115"/>
      <c r="K634" s="116"/>
      <c r="L634" s="116"/>
      <c r="M634" s="116"/>
      <c r="N634" s="116"/>
      <c r="O634" s="117">
        <f>SUM(Table2[[#This Row],[Installation (NRC)]:[Infrastructure / Aggregation Equipment (NRC)]])</f>
        <v>0</v>
      </c>
      <c r="P634" s="117">
        <f>Table2[[#This Row],[Total NRC]]+(Table2[[#This Row],[MRC - Monthly Recurring Charge]]*$E$4)</f>
        <v>0</v>
      </c>
      <c r="Q634" s="114"/>
    </row>
    <row r="635" spans="1:19">
      <c r="A635" s="118"/>
      <c r="B635" s="119"/>
      <c r="C635" s="120"/>
      <c r="D635" s="121"/>
      <c r="E635" s="121"/>
      <c r="F635" s="121"/>
      <c r="G635" s="121"/>
      <c r="H635" s="113"/>
      <c r="I635" s="114"/>
      <c r="J635" s="115"/>
      <c r="K635" s="116"/>
      <c r="L635" s="116"/>
      <c r="M635" s="116"/>
      <c r="N635" s="116"/>
      <c r="O635" s="117">
        <f>SUM(Table2[[#This Row],[Installation (NRC)]:[Infrastructure / Aggregation Equipment (NRC)]])</f>
        <v>0</v>
      </c>
      <c r="P635" s="117">
        <f>Table2[[#This Row],[Total NRC]]+(Table2[[#This Row],[MRC - Monthly Recurring Charge]]*$E$4)</f>
        <v>0</v>
      </c>
      <c r="Q635" s="114"/>
    </row>
    <row r="636" spans="1:19">
      <c r="A636" s="118"/>
      <c r="B636" s="119"/>
      <c r="C636" s="120"/>
      <c r="D636" s="121"/>
      <c r="E636" s="121"/>
      <c r="F636" s="121"/>
      <c r="G636" s="121"/>
      <c r="H636" s="113"/>
      <c r="I636" s="114"/>
      <c r="J636" s="115"/>
      <c r="K636" s="116"/>
      <c r="L636" s="116"/>
      <c r="M636" s="116"/>
      <c r="N636" s="116"/>
      <c r="O636" s="117">
        <f>SUM(Table2[[#This Row],[Installation (NRC)]:[Infrastructure / Aggregation Equipment (NRC)]])</f>
        <v>0</v>
      </c>
      <c r="P636" s="117">
        <f>Table2[[#This Row],[Total NRC]]+(Table2[[#This Row],[MRC - Monthly Recurring Charge]]*$E$4)</f>
        <v>0</v>
      </c>
      <c r="Q636" s="114"/>
    </row>
    <row r="637" spans="1:19">
      <c r="A637" s="118"/>
      <c r="B637" s="119"/>
      <c r="C637" s="120"/>
      <c r="D637" s="121"/>
      <c r="E637" s="121"/>
      <c r="F637" s="121"/>
      <c r="G637" s="121"/>
      <c r="H637" s="113"/>
      <c r="I637" s="114"/>
      <c r="J637" s="115"/>
      <c r="K637" s="116"/>
      <c r="L637" s="116"/>
      <c r="M637" s="116"/>
      <c r="N637" s="116"/>
      <c r="O637" s="117">
        <f>SUM(Table2[[#This Row],[Installation (NRC)]:[Infrastructure / Aggregation Equipment (NRC)]])</f>
        <v>0</v>
      </c>
      <c r="P637" s="117">
        <f>Table2[[#This Row],[Total NRC]]+(Table2[[#This Row],[MRC - Monthly Recurring Charge]]*$E$4)</f>
        <v>0</v>
      </c>
      <c r="Q637" s="114"/>
    </row>
    <row r="638" spans="1:19">
      <c r="A638" s="118"/>
      <c r="B638" s="119"/>
      <c r="C638" s="120"/>
      <c r="D638" s="121"/>
      <c r="E638" s="121"/>
      <c r="F638" s="121"/>
      <c r="G638" s="121"/>
      <c r="H638" s="113"/>
      <c r="I638" s="114"/>
      <c r="J638" s="115"/>
      <c r="K638" s="116"/>
      <c r="L638" s="116"/>
      <c r="M638" s="116"/>
      <c r="N638" s="116"/>
      <c r="O638" s="117">
        <f>SUM(Table2[[#This Row],[Installation (NRC)]:[Infrastructure / Aggregation Equipment (NRC)]])</f>
        <v>0</v>
      </c>
      <c r="P638" s="117">
        <f>Table2[[#This Row],[Total NRC]]+(Table2[[#This Row],[MRC - Monthly Recurring Charge]]*$E$4)</f>
        <v>0</v>
      </c>
      <c r="Q638" s="114"/>
    </row>
    <row r="639" spans="1:19">
      <c r="A639" s="122"/>
      <c r="B639" s="123"/>
      <c r="C639" s="124"/>
      <c r="D639" s="125"/>
      <c r="E639" s="125"/>
      <c r="F639" s="125"/>
      <c r="G639" s="125"/>
      <c r="H639" s="113"/>
      <c r="I639" s="114"/>
      <c r="J639" s="115"/>
      <c r="K639" s="116"/>
      <c r="L639" s="116"/>
      <c r="M639" s="116"/>
      <c r="N639" s="116"/>
      <c r="O639" s="117">
        <f>SUM(Table2[[#This Row],[Installation (NRC)]:[Infrastructure / Aggregation Equipment (NRC)]])</f>
        <v>0</v>
      </c>
      <c r="P639" s="117">
        <f>Table2[[#This Row],[Total NRC]]+(Table2[[#This Row],[MRC - Monthly Recurring Charge]]*$E$4)</f>
        <v>0</v>
      </c>
      <c r="Q639" s="114"/>
    </row>
    <row r="640" spans="1:19">
      <c r="A640" s="118"/>
      <c r="B640" s="119"/>
      <c r="C640" s="120"/>
      <c r="D640" s="121"/>
      <c r="E640" s="121"/>
      <c r="F640" s="121"/>
      <c r="G640" s="121"/>
      <c r="H640" s="113"/>
      <c r="I640" s="114"/>
      <c r="J640" s="115"/>
      <c r="K640" s="116"/>
      <c r="L640" s="116"/>
      <c r="M640" s="116"/>
      <c r="N640" s="116"/>
      <c r="O640" s="117">
        <f>SUM(Table2[[#This Row],[Installation (NRC)]:[Infrastructure / Aggregation Equipment (NRC)]])</f>
        <v>0</v>
      </c>
      <c r="P640" s="117">
        <f>Table2[[#This Row],[Total NRC]]+(Table2[[#This Row],[MRC - Monthly Recurring Charge]]*$E$4)</f>
        <v>0</v>
      </c>
      <c r="Q640" s="114"/>
    </row>
    <row r="641" spans="1:17">
      <c r="A641" s="126"/>
      <c r="B641" s="127"/>
      <c r="C641" s="124"/>
      <c r="D641" s="128"/>
      <c r="E641" s="125"/>
      <c r="F641" s="125"/>
      <c r="G641" s="125"/>
      <c r="H641" s="129"/>
      <c r="I641" s="130"/>
      <c r="J641" s="131"/>
      <c r="K641" s="132"/>
      <c r="L641" s="132"/>
      <c r="M641" s="132"/>
      <c r="N641" s="132"/>
      <c r="O641" s="117">
        <f>SUM(Table2[[#This Row],[Installation (NRC)]:[Infrastructure / Aggregation Equipment (NRC)]])</f>
        <v>0</v>
      </c>
      <c r="P641" s="117">
        <f>Table2[[#This Row],[Total NRC]]+(Table2[[#This Row],[MRC - Monthly Recurring Charge]]*$E$4)</f>
        <v>0</v>
      </c>
      <c r="Q641" s="133"/>
    </row>
    <row r="643" spans="1:17" ht="18" hidden="1">
      <c r="C643" s="237" t="s">
        <v>1903</v>
      </c>
      <c r="D643" s="238" t="s">
        <v>1903</v>
      </c>
      <c r="E643" s="239"/>
      <c r="F643" s="240"/>
      <c r="G643" s="240"/>
      <c r="H643" s="240"/>
      <c r="I643" s="241"/>
    </row>
    <row r="644" spans="1:17" ht="27.6" hidden="1">
      <c r="C644" s="242" t="s">
        <v>1902</v>
      </c>
      <c r="D644" s="243" t="s">
        <v>1901</v>
      </c>
      <c r="E644" s="244" t="s">
        <v>1900</v>
      </c>
      <c r="F644" s="245" t="s">
        <v>1899</v>
      </c>
      <c r="G644" s="246" t="s">
        <v>1898</v>
      </c>
      <c r="H644" s="247" t="s">
        <v>1897</v>
      </c>
      <c r="I644" s="248" t="s">
        <v>1896</v>
      </c>
    </row>
    <row r="645" spans="1:17" ht="41.4" hidden="1">
      <c r="C645" s="249"/>
      <c r="D645" s="250">
        <v>0</v>
      </c>
      <c r="E645" s="251"/>
      <c r="F645" s="252">
        <f>Table3[[#This Row],[QTY]]*Table3[[#This Row],[Vendor Price]]</f>
        <v>0</v>
      </c>
      <c r="G645" s="253"/>
      <c r="H645" s="254">
        <v>9200</v>
      </c>
      <c r="I645" s="255" t="s">
        <v>1895</v>
      </c>
    </row>
    <row r="646" spans="1:17" ht="41.4" hidden="1">
      <c r="C646" s="256"/>
      <c r="D646" s="251">
        <v>0</v>
      </c>
      <c r="E646" s="251"/>
      <c r="F646" s="252">
        <f>Table3[[#This Row],[QTY]]*Table3[[#This Row],[Vendor Price]]</f>
        <v>0</v>
      </c>
      <c r="G646" s="253"/>
      <c r="H646" s="254">
        <v>9300</v>
      </c>
      <c r="I646" s="255" t="s">
        <v>1895</v>
      </c>
    </row>
    <row r="647" spans="1:17" ht="55.2" hidden="1">
      <c r="C647" s="256"/>
      <c r="D647" s="251"/>
      <c r="E647" s="251"/>
      <c r="F647" s="252">
        <f>Table3[[#This Row],[QTY]]*Table3[[#This Row],[Vendor Price]]</f>
        <v>0</v>
      </c>
      <c r="G647" s="253"/>
      <c r="H647" s="254"/>
      <c r="I647" s="255" t="s">
        <v>1913</v>
      </c>
    </row>
    <row r="648" spans="1:17" hidden="1">
      <c r="C648" s="256"/>
      <c r="D648" s="251"/>
      <c r="E648" s="251"/>
      <c r="F648" s="252">
        <f>Table3[[#This Row],[QTY]]*Table3[[#This Row],[Vendor Price]]</f>
        <v>0</v>
      </c>
      <c r="G648" s="253"/>
      <c r="H648" s="257"/>
      <c r="I648" s="258"/>
    </row>
    <row r="649" spans="1:17" hidden="1">
      <c r="C649" s="256"/>
      <c r="D649" s="251"/>
      <c r="E649" s="251"/>
      <c r="F649" s="252">
        <f>Table3[[#This Row],[QTY]]*Table3[[#This Row],[Vendor Price]]</f>
        <v>0</v>
      </c>
      <c r="G649" s="253"/>
      <c r="H649" s="257"/>
      <c r="I649" s="258"/>
    </row>
    <row r="650" spans="1:17" hidden="1">
      <c r="C650" s="256"/>
      <c r="D650" s="259"/>
      <c r="E650" s="251"/>
      <c r="F650" s="252">
        <f>Table3[[#This Row],[QTY]]*Table3[[#This Row],[Vendor Price]]</f>
        <v>0</v>
      </c>
      <c r="G650" s="253"/>
      <c r="H650" s="257"/>
      <c r="I650" s="258"/>
    </row>
    <row r="651" spans="1:17" hidden="1">
      <c r="C651" s="256"/>
      <c r="D651" s="259"/>
      <c r="E651" s="251"/>
      <c r="F651" s="252">
        <f>Table3[[#This Row],[QTY]]*Table3[[#This Row],[Vendor Price]]</f>
        <v>0</v>
      </c>
      <c r="G651" s="253"/>
      <c r="H651" s="257"/>
      <c r="I651" s="258"/>
    </row>
    <row r="652" spans="1:17" hidden="1">
      <c r="C652" s="256"/>
      <c r="D652" s="259"/>
      <c r="E652" s="251"/>
      <c r="F652" s="252">
        <f>Table3[[#This Row],[QTY]]*Table3[[#This Row],[Vendor Price]]</f>
        <v>0</v>
      </c>
      <c r="G652" s="253"/>
      <c r="H652" s="257"/>
      <c r="I652" s="258"/>
    </row>
    <row r="653" spans="1:17" hidden="1">
      <c r="C653" s="256"/>
      <c r="D653" s="259"/>
      <c r="E653" s="251"/>
      <c r="F653" s="252">
        <f>Table3[[#This Row],[QTY]]*Table3[[#This Row],[Vendor Price]]</f>
        <v>0</v>
      </c>
      <c r="G653" s="253"/>
      <c r="H653" s="257"/>
      <c r="I653" s="258"/>
    </row>
    <row r="654" spans="1:17" hidden="1">
      <c r="C654" s="260"/>
      <c r="D654" s="259"/>
      <c r="E654" s="251"/>
      <c r="F654" s="252">
        <f>Table3[[#This Row],[QTY]]*Table3[[#This Row],[Vendor Price]]</f>
        <v>0</v>
      </c>
      <c r="G654" s="253"/>
      <c r="H654" s="257"/>
      <c r="I654" s="258"/>
    </row>
    <row r="655" spans="1:17" hidden="1">
      <c r="C655" s="256"/>
      <c r="D655" s="259"/>
      <c r="E655" s="251"/>
      <c r="F655" s="252">
        <f>Table3[[#This Row],[QTY]]*Table3[[#This Row],[Vendor Price]]</f>
        <v>0</v>
      </c>
      <c r="G655" s="253"/>
      <c r="H655" s="257"/>
      <c r="I655" s="258"/>
    </row>
    <row r="656" spans="1:17" hidden="1">
      <c r="C656" s="260"/>
      <c r="D656" s="259"/>
      <c r="E656" s="251"/>
      <c r="F656" s="252">
        <f>Table3[[#This Row],[QTY]]*Table3[[#This Row],[Vendor Price]]</f>
        <v>0</v>
      </c>
      <c r="G656" s="253"/>
      <c r="H656" s="257"/>
      <c r="I656" s="258"/>
    </row>
    <row r="657" spans="3:9" hidden="1">
      <c r="C657" s="256"/>
      <c r="D657" s="251"/>
      <c r="E657" s="261"/>
      <c r="F657" s="252">
        <f>Table3[[#This Row],[QTY]]*Table3[[#This Row],[Vendor Price]]</f>
        <v>0</v>
      </c>
      <c r="G657" s="262"/>
      <c r="H657" s="258"/>
      <c r="I657" s="258"/>
    </row>
    <row r="658" spans="3:9" hidden="1">
      <c r="C658" s="256"/>
      <c r="D658" s="251"/>
      <c r="E658" s="261"/>
      <c r="F658" s="252">
        <f>Table3[[#This Row],[QTY]]*Table3[[#This Row],[Vendor Price]]</f>
        <v>0</v>
      </c>
      <c r="G658" s="262"/>
      <c r="H658" s="258"/>
      <c r="I658" s="258"/>
    </row>
    <row r="659" spans="3:9" hidden="1">
      <c r="C659" s="260"/>
      <c r="D659" s="259"/>
      <c r="E659" s="263"/>
      <c r="F659" s="252">
        <f>Table3[[#This Row],[QTY]]*Table3[[#This Row],[Vendor Price]]</f>
        <v>0</v>
      </c>
      <c r="G659" s="264"/>
      <c r="H659" s="265"/>
      <c r="I659" s="258"/>
    </row>
    <row r="660" spans="3:9" hidden="1">
      <c r="C660" s="256"/>
      <c r="D660" s="251"/>
      <c r="E660" s="261"/>
      <c r="F660" s="252">
        <f>Table3[[#This Row],[QTY]]*Table3[[#This Row],[Vendor Price]]</f>
        <v>0</v>
      </c>
      <c r="G660" s="262"/>
      <c r="H660" s="258"/>
      <c r="I660" s="258"/>
    </row>
    <row r="661" spans="3:9" hidden="1">
      <c r="C661" s="260"/>
      <c r="D661" s="259"/>
      <c r="E661" s="263"/>
      <c r="F661" s="252">
        <f>Table3[[#This Row],[QTY]]*Table3[[#This Row],[Vendor Price]]</f>
        <v>0</v>
      </c>
      <c r="G661" s="264"/>
      <c r="H661" s="265"/>
      <c r="I661" s="258"/>
    </row>
  </sheetData>
  <mergeCells count="13">
    <mergeCell ref="Q1:R2"/>
    <mergeCell ref="G4:R6"/>
    <mergeCell ref="E5:F5"/>
    <mergeCell ref="A6:D6"/>
    <mergeCell ref="E6:F6"/>
    <mergeCell ref="A7:D7"/>
    <mergeCell ref="E7:F7"/>
    <mergeCell ref="A2:D2"/>
    <mergeCell ref="E2:F2"/>
    <mergeCell ref="A3:D3"/>
    <mergeCell ref="E3:F3"/>
    <mergeCell ref="A4:D5"/>
    <mergeCell ref="E4:F4"/>
  </mergeCells>
  <dataValidations count="2">
    <dataValidation type="list" allowBlank="1" sqref="I619:I629" xr:uid="{4D47360D-5488-42EB-ABCD-D2BAC3A25B28}">
      <formula1>"1 Gbps,10 Gbps,Dark Fiber"</formula1>
    </dataValidation>
    <dataValidation type="list" allowBlank="1" sqref="C619:C629" xr:uid="{1BE1D5CF-6519-4640-B251-03EBD6C8541B}">
      <formula1>"Aspen Peaks (Central),Timpanogos (South),Lake Mountain (West)"</formula1>
    </dataValidation>
  </dataValidations>
  <hyperlinks>
    <hyperlink ref="E385" r:id="rId1" display="new High School #722" xr:uid="{0A101787-BBD2-404E-80A7-88CAA7CF3EF2}"/>
    <hyperlink ref="G383" r:id="rId2" display="https://goo.gl/maps/aftzpZBmfC7j9XAM8?g_st=ac" xr:uid="{858138FE-0A0A-4D88-8CC9-1F142A90A4D3}"/>
  </hyperlinks>
  <pageMargins left="0.7" right="0.7" top="0.75" bottom="0.75" header="0.3" footer="0.3"/>
  <ignoredErrors>
    <ignoredError sqref="Q10" calculatedColumn="1"/>
    <ignoredError sqref="C625:C629 C537:C539 C541:C624" listDataValidation="1"/>
  </ignoredErrors>
  <drawing r:id="rId3"/>
  <legacyDrawing r:id="rId4"/>
  <tableParts count="3">
    <tablePart r:id="rId5"/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E9A51-C0CF-4D51-A604-3CDC23141743}">
  <sheetPr>
    <pageSetUpPr fitToPage="1"/>
  </sheetPr>
  <dimension ref="A1:S46"/>
  <sheetViews>
    <sheetView showGridLines="0" topLeftCell="G1" zoomScale="175" zoomScaleNormal="175" workbookViewId="0">
      <selection activeCell="G4" sqref="G4:Q6"/>
    </sheetView>
  </sheetViews>
  <sheetFormatPr defaultColWidth="11.44140625" defaultRowHeight="13.8"/>
  <cols>
    <col min="1" max="1" width="11.6640625" style="140" hidden="1" customWidth="1"/>
    <col min="2" max="2" width="10.6640625" style="139" customWidth="1"/>
    <col min="3" max="3" width="8.33203125" style="137" customWidth="1"/>
    <col min="4" max="4" width="23.88671875" style="136" customWidth="1"/>
    <col min="5" max="5" width="10" style="136" customWidth="1"/>
    <col min="6" max="6" width="26.109375" style="138" customWidth="1"/>
    <col min="7" max="7" width="32.6640625" style="138" customWidth="1"/>
    <col min="8" max="8" width="7.88671875" style="137" customWidth="1"/>
    <col min="9" max="9" width="10.6640625" style="136" customWidth="1"/>
    <col min="10" max="10" width="8.6640625" style="136" customWidth="1"/>
    <col min="11" max="11" width="8.5546875" style="136" customWidth="1"/>
    <col min="12" max="12" width="8.6640625" style="136" customWidth="1"/>
    <col min="13" max="13" width="10" style="136" customWidth="1"/>
    <col min="14" max="14" width="9.33203125" style="136" customWidth="1"/>
    <col min="15" max="15" width="11" style="136" customWidth="1"/>
    <col min="16" max="16" width="11.44140625" style="136" customWidth="1"/>
    <col min="17" max="17" width="12.6640625" style="136" bestFit="1" customWidth="1"/>
    <col min="18" max="18" width="15" style="136" customWidth="1"/>
    <col min="19" max="19" width="48.6640625" style="136" customWidth="1"/>
    <col min="20" max="16384" width="11.44140625" style="136"/>
  </cols>
  <sheetData>
    <row r="1" spans="1:19" ht="24" customHeight="1" thickBot="1">
      <c r="B1" s="298"/>
      <c r="C1" s="298"/>
      <c r="D1" s="226"/>
      <c r="F1" s="225"/>
      <c r="G1" s="224"/>
      <c r="H1" s="223" t="s">
        <v>1875</v>
      </c>
      <c r="I1" s="222"/>
      <c r="J1" s="222"/>
      <c r="L1" s="221"/>
      <c r="M1" s="221"/>
      <c r="N1" s="221"/>
      <c r="O1" s="297" t="s">
        <v>1911</v>
      </c>
      <c r="P1" s="297"/>
    </row>
    <row r="2" spans="1:19" ht="23.4">
      <c r="A2" s="299" t="s">
        <v>1876</v>
      </c>
      <c r="B2" s="300"/>
      <c r="C2" s="300"/>
      <c r="D2" s="301"/>
      <c r="E2" s="302" t="s">
        <v>1877</v>
      </c>
      <c r="F2" s="303"/>
      <c r="G2" s="136"/>
      <c r="H2" s="223" t="s">
        <v>1878</v>
      </c>
      <c r="I2" s="222"/>
      <c r="J2" s="222"/>
      <c r="L2" s="221"/>
      <c r="M2" s="221"/>
      <c r="N2" s="221"/>
      <c r="O2" s="297"/>
      <c r="P2" s="297"/>
    </row>
    <row r="3" spans="1:19" s="155" customFormat="1" ht="15.6">
      <c r="A3" s="292" t="s">
        <v>1879</v>
      </c>
      <c r="B3" s="293"/>
      <c r="C3" s="293"/>
      <c r="D3" s="294"/>
      <c r="E3" s="295"/>
      <c r="F3" s="296"/>
      <c r="G3" s="138"/>
      <c r="H3" s="220"/>
      <c r="J3" s="220"/>
      <c r="K3" s="220"/>
      <c r="L3" s="220"/>
      <c r="M3" s="220"/>
      <c r="N3" s="219"/>
    </row>
    <row r="4" spans="1:19" ht="15.6">
      <c r="A4" s="283" t="s">
        <v>1880</v>
      </c>
      <c r="B4" s="284"/>
      <c r="C4" s="284"/>
      <c r="D4" s="285"/>
      <c r="E4" s="286">
        <v>24</v>
      </c>
      <c r="F4" s="287"/>
      <c r="G4" s="288" t="s">
        <v>1881</v>
      </c>
      <c r="H4" s="289"/>
      <c r="I4" s="289"/>
      <c r="J4" s="289"/>
      <c r="K4" s="289"/>
      <c r="L4" s="289"/>
      <c r="M4" s="289"/>
      <c r="N4" s="289"/>
      <c r="O4" s="289"/>
      <c r="P4" s="289"/>
      <c r="Q4" s="289"/>
    </row>
    <row r="5" spans="1:19" ht="15.6">
      <c r="A5" s="283"/>
      <c r="B5" s="284"/>
      <c r="C5" s="284"/>
      <c r="D5" s="285"/>
      <c r="E5" s="290" t="s">
        <v>1910</v>
      </c>
      <c r="F5" s="291"/>
      <c r="G5" s="288"/>
      <c r="H5" s="289"/>
      <c r="I5" s="289"/>
      <c r="J5" s="289"/>
      <c r="K5" s="289"/>
      <c r="L5" s="289"/>
      <c r="M5" s="289"/>
      <c r="N5" s="289"/>
      <c r="O5" s="289"/>
      <c r="P5" s="289"/>
      <c r="Q5" s="289"/>
    </row>
    <row r="6" spans="1:19" ht="15.6">
      <c r="A6" s="292" t="s">
        <v>1883</v>
      </c>
      <c r="B6" s="293"/>
      <c r="C6" s="293"/>
      <c r="D6" s="294"/>
      <c r="E6" s="295"/>
      <c r="F6" s="296"/>
      <c r="G6" s="288"/>
      <c r="H6" s="289"/>
      <c r="I6" s="289"/>
      <c r="J6" s="289"/>
      <c r="K6" s="289"/>
      <c r="L6" s="289"/>
      <c r="M6" s="289"/>
      <c r="N6" s="289"/>
      <c r="O6" s="289"/>
      <c r="P6" s="289"/>
      <c r="Q6" s="289"/>
    </row>
    <row r="7" spans="1:19" ht="18.600000000000001" thickBot="1">
      <c r="A7" s="278" t="s">
        <v>1884</v>
      </c>
      <c r="B7" s="279"/>
      <c r="C7" s="279"/>
      <c r="D7" s="280"/>
      <c r="E7" s="281" t="s">
        <v>1885</v>
      </c>
      <c r="F7" s="282"/>
      <c r="G7" s="218"/>
      <c r="H7" s="218"/>
      <c r="I7" s="218"/>
      <c r="J7" s="218"/>
      <c r="K7" s="218"/>
      <c r="L7" s="218"/>
      <c r="M7" s="218"/>
      <c r="N7" s="218"/>
      <c r="O7" s="218"/>
      <c r="P7" s="218"/>
    </row>
    <row r="8" spans="1:19" ht="4.95" customHeight="1">
      <c r="B8" s="217"/>
      <c r="C8" s="217"/>
      <c r="D8" s="217"/>
      <c r="E8" s="217"/>
      <c r="F8" s="160"/>
      <c r="G8" s="216"/>
      <c r="H8" s="216"/>
      <c r="I8" s="216"/>
      <c r="J8" s="216"/>
      <c r="K8" s="216"/>
      <c r="L8" s="216"/>
      <c r="M8" s="216"/>
      <c r="N8" s="216"/>
      <c r="O8" s="216"/>
      <c r="P8" s="216"/>
    </row>
    <row r="9" spans="1:19" s="214" customFormat="1" ht="91.2" customHeight="1">
      <c r="A9" s="215" t="s">
        <v>1887</v>
      </c>
      <c r="B9" s="227" t="s">
        <v>0</v>
      </c>
      <c r="C9" s="228" t="s">
        <v>1</v>
      </c>
      <c r="D9" s="228" t="s">
        <v>2</v>
      </c>
      <c r="E9" s="228" t="s">
        <v>3</v>
      </c>
      <c r="F9" s="228" t="s">
        <v>4</v>
      </c>
      <c r="G9" s="228" t="s">
        <v>5</v>
      </c>
      <c r="H9" s="228" t="s">
        <v>6</v>
      </c>
      <c r="I9" s="228" t="s">
        <v>7</v>
      </c>
      <c r="J9" s="228" t="s">
        <v>8</v>
      </c>
      <c r="K9" s="229" t="s">
        <v>9</v>
      </c>
      <c r="L9" s="229" t="s">
        <v>10</v>
      </c>
      <c r="M9" s="229" t="s">
        <v>11</v>
      </c>
      <c r="N9" s="229" t="s">
        <v>12</v>
      </c>
      <c r="O9" s="191" t="s">
        <v>13</v>
      </c>
      <c r="P9" s="191" t="s">
        <v>1914</v>
      </c>
      <c r="Q9" s="191" t="s">
        <v>1915</v>
      </c>
      <c r="R9" s="229" t="s">
        <v>15</v>
      </c>
      <c r="S9" s="229" t="s">
        <v>16</v>
      </c>
    </row>
    <row r="10" spans="1:19" ht="86.25" customHeight="1">
      <c r="A10" s="2"/>
      <c r="B10" s="2" t="s">
        <v>693</v>
      </c>
      <c r="C10" s="2" t="s">
        <v>1909</v>
      </c>
      <c r="D10" s="10" t="s">
        <v>695</v>
      </c>
      <c r="E10" s="3" t="s">
        <v>590</v>
      </c>
      <c r="F10" s="2" t="s">
        <v>696</v>
      </c>
      <c r="G10" s="2" t="s">
        <v>697</v>
      </c>
      <c r="H10" s="4" t="s">
        <v>22</v>
      </c>
      <c r="I10" s="9" t="s">
        <v>372</v>
      </c>
      <c r="J10" s="210">
        <v>0</v>
      </c>
      <c r="K10" s="212">
        <v>0</v>
      </c>
      <c r="L10" s="213">
        <v>0</v>
      </c>
      <c r="M10" s="213"/>
      <c r="N10" s="213"/>
      <c r="O10" s="1">
        <f>K10+L10+M10+N10</f>
        <v>0</v>
      </c>
      <c r="P10" s="1">
        <f>24*Table15[[#This Row],[MRC - Monthly Recurring Charge]]</f>
        <v>0</v>
      </c>
      <c r="Q10" s="271">
        <f>Table15[[#This Row],[Total NRC]]+Table15[[#This Row],[Total MRC]]</f>
        <v>0</v>
      </c>
      <c r="R10" s="201"/>
      <c r="S10" s="200"/>
    </row>
    <row r="11" spans="1:19" ht="68.25" customHeight="1">
      <c r="A11" s="2"/>
      <c r="B11" s="5" t="s">
        <v>1726</v>
      </c>
      <c r="C11" s="5" t="s">
        <v>1908</v>
      </c>
      <c r="D11" s="5" t="s">
        <v>1732</v>
      </c>
      <c r="E11" s="7">
        <v>96945</v>
      </c>
      <c r="F11" s="5" t="s">
        <v>1916</v>
      </c>
      <c r="G11" s="5" t="s">
        <v>1907</v>
      </c>
      <c r="H11" s="5" t="s">
        <v>22</v>
      </c>
      <c r="I11" s="5" t="s">
        <v>1730</v>
      </c>
      <c r="J11" s="213"/>
      <c r="K11" s="212"/>
      <c r="L11" s="210"/>
      <c r="M11" s="210"/>
      <c r="N11" s="210"/>
      <c r="O11" s="1">
        <f t="shared" ref="O11:O13" si="0">K11+L11+M11+N11</f>
        <v>0</v>
      </c>
      <c r="P11" s="1">
        <f>24*Table15[[#This Row],[MRC - Monthly Recurring Charge]]</f>
        <v>0</v>
      </c>
      <c r="Q11" s="271">
        <f>Table15[[#This Row],[Total NRC]]+Table15[[#This Row],[Total MRC]]</f>
        <v>0</v>
      </c>
      <c r="R11" s="201"/>
      <c r="S11" s="200"/>
    </row>
    <row r="12" spans="1:19" ht="45" customHeight="1">
      <c r="A12" s="2"/>
      <c r="B12" s="2" t="s">
        <v>1329</v>
      </c>
      <c r="C12" s="2" t="s">
        <v>1906</v>
      </c>
      <c r="D12" s="8" t="s">
        <v>1331</v>
      </c>
      <c r="E12" s="3">
        <v>96521</v>
      </c>
      <c r="F12" s="2" t="s">
        <v>1332</v>
      </c>
      <c r="G12" s="2" t="s">
        <v>1333</v>
      </c>
      <c r="H12" s="4" t="s">
        <v>22</v>
      </c>
      <c r="I12" s="5" t="s">
        <v>41</v>
      </c>
      <c r="J12" s="210">
        <v>0</v>
      </c>
      <c r="K12" s="212"/>
      <c r="L12" s="213"/>
      <c r="M12" s="213"/>
      <c r="N12" s="213"/>
      <c r="O12" s="1">
        <f t="shared" si="0"/>
        <v>0</v>
      </c>
      <c r="P12" s="1">
        <f>24*Table15[[#This Row],[MRC - Monthly Recurring Charge]]</f>
        <v>0</v>
      </c>
      <c r="Q12" s="271">
        <f>Table15[[#This Row],[Total NRC]]+Table15[[#This Row],[Total MRC]]</f>
        <v>0</v>
      </c>
      <c r="R12" s="201"/>
      <c r="S12" s="208"/>
    </row>
    <row r="13" spans="1:19" ht="45" customHeight="1">
      <c r="A13" s="2"/>
      <c r="B13" s="2" t="s">
        <v>1329</v>
      </c>
      <c r="C13" s="2" t="s">
        <v>1905</v>
      </c>
      <c r="D13" s="8" t="s">
        <v>1904</v>
      </c>
      <c r="E13" s="3">
        <v>96555</v>
      </c>
      <c r="F13" s="2" t="s">
        <v>1339</v>
      </c>
      <c r="G13" s="2" t="s">
        <v>1333</v>
      </c>
      <c r="H13" s="4" t="s">
        <v>22</v>
      </c>
      <c r="I13" s="5" t="s">
        <v>41</v>
      </c>
      <c r="J13" s="210">
        <v>0</v>
      </c>
      <c r="K13" s="210"/>
      <c r="L13" s="210"/>
      <c r="M13" s="183"/>
      <c r="N13" s="183"/>
      <c r="O13" s="1">
        <f t="shared" si="0"/>
        <v>0</v>
      </c>
      <c r="P13" s="1">
        <f>24*Table15[[#This Row],[MRC - Monthly Recurring Charge]]</f>
        <v>0</v>
      </c>
      <c r="Q13" s="271">
        <f>Table15[[#This Row],[Total NRC]]+Table15[[#This Row],[Total MRC]]</f>
        <v>0</v>
      </c>
      <c r="R13" s="201"/>
      <c r="S13" s="208"/>
    </row>
    <row r="14" spans="1:19">
      <c r="A14" s="2"/>
      <c r="B14" s="2"/>
      <c r="C14" s="2"/>
      <c r="D14" s="2"/>
      <c r="E14" s="8"/>
      <c r="F14" s="2"/>
      <c r="G14" s="6"/>
      <c r="H14" s="4"/>
      <c r="I14" s="4"/>
      <c r="J14" s="211"/>
      <c r="K14" s="211"/>
      <c r="L14" s="210"/>
      <c r="M14" s="183"/>
      <c r="N14" s="183"/>
      <c r="O14" s="209"/>
      <c r="P14" s="209"/>
      <c r="Q14" s="272"/>
      <c r="R14" s="201"/>
      <c r="S14" s="208"/>
    </row>
    <row r="15" spans="1:19">
      <c r="A15" s="207"/>
      <c r="B15" s="2"/>
      <c r="C15" s="2"/>
      <c r="D15" s="2"/>
      <c r="E15" s="2"/>
      <c r="F15" s="2"/>
      <c r="G15" s="2"/>
      <c r="H15" s="206"/>
      <c r="I15" s="205"/>
      <c r="J15" s="204"/>
      <c r="K15" s="204"/>
      <c r="L15" s="204"/>
      <c r="M15" s="203"/>
      <c r="N15" s="183"/>
      <c r="O15" s="202">
        <f>SUM(Table15[[#This Row],[Installation (NRC)]:[Infrastructure / Aggregation Equipment (NRC)]])</f>
        <v>0</v>
      </c>
      <c r="P15" s="202">
        <f>Table15[[#This Row],[MRC - Monthly Recurring Charge]]*24+Table15[[#This Row],[Total NRC]]</f>
        <v>0</v>
      </c>
      <c r="Q15" s="273"/>
      <c r="R15" s="201"/>
      <c r="S15" s="200"/>
    </row>
    <row r="16" spans="1:19">
      <c r="A16" s="199">
        <f>SUBTOTAL(103,Table15[Site '# (FY.Term.'#)])</f>
        <v>4</v>
      </c>
      <c r="B16" s="198">
        <f>SUBTOTAL(103,Table15[Description])</f>
        <v>4</v>
      </c>
      <c r="C16" s="198">
        <f>SUBTOTAL(103,Table15[Site '# (FY.Term.'#)])</f>
        <v>4</v>
      </c>
      <c r="D16" s="198">
        <f>SUBTOTAL(103,Table15[Site/Location Name])</f>
        <v>4</v>
      </c>
      <c r="E16" s="198">
        <f>SUBTOTAL(103,Table15[USAC Entity '#])</f>
        <v>4</v>
      </c>
      <c r="F16" s="198">
        <f>SUBTOTAL(103,Table15[Site Address])</f>
        <v>4</v>
      </c>
      <c r="G16" s="198">
        <f>SUBTOTAL(103,Table15[Preferred Aggregation Address])</f>
        <v>4</v>
      </c>
      <c r="H16" s="198">
        <f>SUBTOTAL(103,Table15[Description of Service -Bandwidth])</f>
        <v>4</v>
      </c>
      <c r="I16" s="198">
        <f>SUBTOTAL(103,Table15[Additional Information])</f>
        <v>4</v>
      </c>
      <c r="J16" s="197">
        <f>SUBTOTAL(109,Table15[MRC - Monthly Recurring Charge])</f>
        <v>0</v>
      </c>
      <c r="K16" s="197">
        <f>SUBTOTAL(109,Table15[Installation (NRC)])</f>
        <v>0</v>
      </c>
      <c r="L16" s="197">
        <f>SUBTOTAL(109,Table15[Equipment Costs (NRC)])</f>
        <v>0</v>
      </c>
      <c r="M16" s="197">
        <f>SUBTOTAL(109,Table15[Capital Construction (conduit etc. on customer property) (NRC)])</f>
        <v>0</v>
      </c>
      <c r="N16" s="197">
        <f>SUBTOTAL(109,Table15[Infrastructure / Aggregation Equipment (NRC)])</f>
        <v>0</v>
      </c>
      <c r="O16" s="196">
        <f>SUM(Table15[Total NRC])</f>
        <v>0</v>
      </c>
      <c r="P16" s="196">
        <f>SUM(Table15[Total MRC])</f>
        <v>0</v>
      </c>
      <c r="Q16" s="196">
        <f>SUM(Table15[Total MRC &amp;NRC for 2Yr contract])</f>
        <v>0</v>
      </c>
      <c r="R16" s="196"/>
      <c r="S16" s="195">
        <f>SUBTOTAL(103,Table15[Vendor Comments])</f>
        <v>0</v>
      </c>
    </row>
    <row r="17" spans="1:17" ht="21">
      <c r="A17" s="134"/>
      <c r="B17" s="134" t="s">
        <v>1889</v>
      </c>
      <c r="C17" s="194"/>
      <c r="D17" s="194"/>
      <c r="E17" s="194"/>
      <c r="F17" s="194"/>
      <c r="G17" s="194"/>
      <c r="H17" s="194"/>
      <c r="I17" s="194"/>
      <c r="J17" s="194"/>
      <c r="K17" s="194"/>
      <c r="L17" s="194"/>
      <c r="M17" s="194"/>
      <c r="N17" s="194"/>
      <c r="O17" s="194"/>
      <c r="P17" s="194"/>
      <c r="Q17" s="193"/>
    </row>
    <row r="18" spans="1:17" s="190" customFormat="1" ht="94.2" customHeight="1">
      <c r="A18" s="192" t="s">
        <v>0</v>
      </c>
      <c r="B18" s="230" t="s">
        <v>1890</v>
      </c>
      <c r="C18" s="229" t="s">
        <v>1</v>
      </c>
      <c r="D18" s="231" t="s">
        <v>2</v>
      </c>
      <c r="E18" s="231" t="s">
        <v>3</v>
      </c>
      <c r="F18" s="231" t="s">
        <v>1891</v>
      </c>
      <c r="G18" s="231" t="s">
        <v>1892</v>
      </c>
      <c r="H18" s="231" t="s">
        <v>6</v>
      </c>
      <c r="I18" s="231" t="s">
        <v>7</v>
      </c>
      <c r="J18" s="229" t="s">
        <v>8</v>
      </c>
      <c r="K18" s="229" t="s">
        <v>9</v>
      </c>
      <c r="L18" s="229" t="s">
        <v>10</v>
      </c>
      <c r="M18" s="229" t="s">
        <v>11</v>
      </c>
      <c r="N18" s="229" t="s">
        <v>12</v>
      </c>
      <c r="O18" s="191" t="s">
        <v>13</v>
      </c>
      <c r="P18" s="191" t="s">
        <v>14</v>
      </c>
      <c r="Q18" s="231" t="s">
        <v>16</v>
      </c>
    </row>
    <row r="19" spans="1:17">
      <c r="A19" s="189"/>
      <c r="B19" s="189"/>
      <c r="C19" s="188"/>
      <c r="D19" s="187"/>
      <c r="E19" s="187"/>
      <c r="F19" s="187"/>
      <c r="G19" s="187"/>
      <c r="H19" s="182"/>
      <c r="I19" s="179"/>
      <c r="J19" s="181"/>
      <c r="K19" s="180"/>
      <c r="L19" s="180"/>
      <c r="M19" s="180"/>
      <c r="N19" s="180"/>
      <c r="O19" s="170">
        <f>SUM(Table26[[#This Row],[Installation (NRC)]:[Infrastructure / Aggregation Equipment (NRC)]])</f>
        <v>0</v>
      </c>
      <c r="P19" s="170">
        <f>Table26[[#This Row],[Total NRC]]+(Table26[[#This Row],[MRC - Monthly Recurring Charge]]*$E$4)</f>
        <v>0</v>
      </c>
      <c r="Q19" s="179"/>
    </row>
    <row r="20" spans="1:17">
      <c r="A20" s="185"/>
      <c r="B20" s="185"/>
      <c r="C20" s="184"/>
      <c r="D20" s="183"/>
      <c r="E20" s="183"/>
      <c r="F20" s="183"/>
      <c r="G20" s="183"/>
      <c r="H20" s="182"/>
      <c r="I20" s="179"/>
      <c r="J20" s="181"/>
      <c r="K20" s="180"/>
      <c r="L20" s="180"/>
      <c r="M20" s="180"/>
      <c r="N20" s="180"/>
      <c r="O20" s="170">
        <f>SUM(Table26[[#This Row],[Installation (NRC)]:[Infrastructure / Aggregation Equipment (NRC)]])</f>
        <v>0</v>
      </c>
      <c r="P20" s="170">
        <f>Table26[[#This Row],[Total NRC]]+(Table26[[#This Row],[MRC - Monthly Recurring Charge]]*$E$4)</f>
        <v>0</v>
      </c>
      <c r="Q20" s="179"/>
    </row>
    <row r="21" spans="1:17">
      <c r="A21" s="185"/>
      <c r="B21" s="185"/>
      <c r="C21" s="184"/>
      <c r="D21" s="183"/>
      <c r="E21" s="183"/>
      <c r="F21" s="183"/>
      <c r="G21" s="183"/>
      <c r="H21" s="182"/>
      <c r="I21" s="179"/>
      <c r="J21" s="181"/>
      <c r="K21" s="180"/>
      <c r="L21" s="180"/>
      <c r="M21" s="180"/>
      <c r="N21" s="180"/>
      <c r="O21" s="170">
        <f>SUM(Table26[[#This Row],[Installation (NRC)]:[Infrastructure / Aggregation Equipment (NRC)]])</f>
        <v>0</v>
      </c>
      <c r="P21" s="170">
        <f>Table26[[#This Row],[Total NRC]]+(Table26[[#This Row],[MRC - Monthly Recurring Charge]]*$E$4)</f>
        <v>0</v>
      </c>
      <c r="Q21" s="179"/>
    </row>
    <row r="22" spans="1:17">
      <c r="A22" s="185"/>
      <c r="B22" s="185"/>
      <c r="C22" s="184"/>
      <c r="D22" s="183"/>
      <c r="E22" s="183"/>
      <c r="F22" s="183"/>
      <c r="G22" s="183"/>
      <c r="H22" s="182"/>
      <c r="I22" s="179"/>
      <c r="J22" s="181"/>
      <c r="K22" s="180"/>
      <c r="L22" s="180"/>
      <c r="M22" s="180"/>
      <c r="N22" s="180"/>
      <c r="O22" s="170">
        <f>SUM(Table26[[#This Row],[Installation (NRC)]:[Infrastructure / Aggregation Equipment (NRC)]])</f>
        <v>0</v>
      </c>
      <c r="P22" s="170">
        <f>Table26[[#This Row],[Total NRC]]+(Table26[[#This Row],[MRC - Monthly Recurring Charge]]*$E$4)</f>
        <v>0</v>
      </c>
      <c r="Q22" s="179"/>
    </row>
    <row r="23" spans="1:17">
      <c r="A23" s="185"/>
      <c r="B23" s="185"/>
      <c r="C23" s="184"/>
      <c r="D23" s="183"/>
      <c r="E23" s="183"/>
      <c r="F23" s="183"/>
      <c r="G23" s="183"/>
      <c r="H23" s="182"/>
      <c r="I23" s="179"/>
      <c r="J23" s="181"/>
      <c r="K23" s="180"/>
      <c r="L23" s="180"/>
      <c r="M23" s="180"/>
      <c r="N23" s="180"/>
      <c r="O23" s="170">
        <f>SUM(Table26[[#This Row],[Installation (NRC)]:[Infrastructure / Aggregation Equipment (NRC)]])</f>
        <v>0</v>
      </c>
      <c r="P23" s="170">
        <f>Table26[[#This Row],[Total NRC]]+(Table26[[#This Row],[MRC - Monthly Recurring Charge]]*$E$4)</f>
        <v>0</v>
      </c>
      <c r="Q23" s="179"/>
    </row>
    <row r="24" spans="1:17">
      <c r="A24" s="185"/>
      <c r="B24" s="185"/>
      <c r="C24" s="184"/>
      <c r="D24" s="183"/>
      <c r="E24" s="183"/>
      <c r="F24" s="183"/>
      <c r="G24" s="183"/>
      <c r="H24" s="182"/>
      <c r="I24" s="179"/>
      <c r="J24" s="181"/>
      <c r="K24" s="180"/>
      <c r="L24" s="180"/>
      <c r="M24" s="180"/>
      <c r="N24" s="180"/>
      <c r="O24" s="170">
        <f>SUM(Table26[[#This Row],[Installation (NRC)]:[Infrastructure / Aggregation Equipment (NRC)]])</f>
        <v>0</v>
      </c>
      <c r="P24" s="170">
        <f>Table26[[#This Row],[Total NRC]]+(Table26[[#This Row],[MRC - Monthly Recurring Charge]]*$E$4)</f>
        <v>0</v>
      </c>
      <c r="Q24" s="179"/>
    </row>
    <row r="25" spans="1:17">
      <c r="A25" s="186"/>
      <c r="B25" s="186"/>
      <c r="C25" s="177"/>
      <c r="D25" s="175"/>
      <c r="E25" s="175"/>
      <c r="F25" s="175"/>
      <c r="G25" s="175"/>
      <c r="H25" s="182"/>
      <c r="I25" s="179"/>
      <c r="J25" s="181"/>
      <c r="K25" s="180"/>
      <c r="L25" s="180"/>
      <c r="M25" s="180"/>
      <c r="N25" s="180"/>
      <c r="O25" s="170">
        <f>SUM(Table26[[#This Row],[Installation (NRC)]:[Infrastructure / Aggregation Equipment (NRC)]])</f>
        <v>0</v>
      </c>
      <c r="P25" s="170">
        <f>Table26[[#This Row],[Total NRC]]+(Table26[[#This Row],[MRC - Monthly Recurring Charge]]*$E$4)</f>
        <v>0</v>
      </c>
      <c r="Q25" s="179"/>
    </row>
    <row r="26" spans="1:17">
      <c r="A26" s="185"/>
      <c r="B26" s="185"/>
      <c r="C26" s="184"/>
      <c r="D26" s="183"/>
      <c r="E26" s="183"/>
      <c r="F26" s="183"/>
      <c r="G26" s="183"/>
      <c r="H26" s="182"/>
      <c r="I26" s="179"/>
      <c r="J26" s="181"/>
      <c r="K26" s="180"/>
      <c r="L26" s="180"/>
      <c r="M26" s="180"/>
      <c r="N26" s="180"/>
      <c r="O26" s="170">
        <f>SUM(Table26[[#This Row],[Installation (NRC)]:[Infrastructure / Aggregation Equipment (NRC)]])</f>
        <v>0</v>
      </c>
      <c r="P26" s="170">
        <f>Table26[[#This Row],[Total NRC]]+(Table26[[#This Row],[MRC - Monthly Recurring Charge]]*$E$4)</f>
        <v>0</v>
      </c>
      <c r="Q26" s="179"/>
    </row>
    <row r="27" spans="1:17">
      <c r="A27" s="178"/>
      <c r="B27" s="178"/>
      <c r="C27" s="177"/>
      <c r="D27" s="176"/>
      <c r="E27" s="175"/>
      <c r="F27" s="175"/>
      <c r="G27" s="175"/>
      <c r="H27" s="174"/>
      <c r="I27" s="173"/>
      <c r="J27" s="172"/>
      <c r="K27" s="171"/>
      <c r="L27" s="171"/>
      <c r="M27" s="171"/>
      <c r="N27" s="171"/>
      <c r="O27" s="170">
        <f>SUM(Table26[[#This Row],[Installation (NRC)]:[Infrastructure / Aggregation Equipment (NRC)]])</f>
        <v>0</v>
      </c>
      <c r="P27" s="170">
        <f>Table26[[#This Row],[Total NRC]]+(Table26[[#This Row],[MRC - Monthly Recurring Charge]]*$E$4)</f>
        <v>0</v>
      </c>
      <c r="Q27" s="169"/>
    </row>
    <row r="28" spans="1:17" ht="18" hidden="1">
      <c r="A28" s="168" t="s">
        <v>1903</v>
      </c>
      <c r="B28" s="167" t="s">
        <v>1903</v>
      </c>
      <c r="C28" s="166"/>
      <c r="D28" s="165"/>
      <c r="E28" s="165"/>
      <c r="F28" s="165"/>
      <c r="G28" s="164"/>
      <c r="H28" s="136"/>
      <c r="I28" s="155"/>
      <c r="J28" s="155"/>
      <c r="K28" s="155"/>
      <c r="L28" s="155"/>
      <c r="M28" s="155"/>
      <c r="N28" s="155"/>
      <c r="O28" s="154"/>
      <c r="P28" s="155"/>
    </row>
    <row r="29" spans="1:17" ht="27.6" hidden="1">
      <c r="A29" s="163" t="s">
        <v>1902</v>
      </c>
      <c r="B29" s="232" t="s">
        <v>1901</v>
      </c>
      <c r="C29" s="233" t="s">
        <v>1900</v>
      </c>
      <c r="D29" s="162" t="s">
        <v>1899</v>
      </c>
      <c r="E29" s="234" t="s">
        <v>1898</v>
      </c>
      <c r="F29" s="235" t="s">
        <v>1897</v>
      </c>
      <c r="G29" s="236" t="s">
        <v>1896</v>
      </c>
      <c r="H29" s="136"/>
      <c r="J29" s="137"/>
      <c r="K29" s="137"/>
      <c r="L29" s="137"/>
      <c r="M29" s="161"/>
      <c r="N29" s="160"/>
      <c r="O29" s="153"/>
    </row>
    <row r="30" spans="1:17" hidden="1">
      <c r="A30" s="159"/>
      <c r="B30" s="158"/>
      <c r="C30" s="150"/>
      <c r="D30" s="144">
        <f>Table37[[#This Row],[QTY]]*Table37[[#This Row],[Vendor Price]]</f>
        <v>0</v>
      </c>
      <c r="E30" s="152"/>
      <c r="F30" s="157">
        <v>9200</v>
      </c>
      <c r="G30" s="156" t="s">
        <v>1895</v>
      </c>
      <c r="H30" s="136"/>
      <c r="J30" s="155"/>
      <c r="K30" s="155"/>
      <c r="L30" s="155"/>
      <c r="M30" s="154"/>
      <c r="N30" s="153"/>
      <c r="O30" s="153"/>
    </row>
    <row r="31" spans="1:17" hidden="1">
      <c r="A31" s="151"/>
      <c r="B31" s="150"/>
      <c r="C31" s="150"/>
      <c r="D31" s="144">
        <f>Table37[[#This Row],[QTY]]*Table37[[#This Row],[Vendor Price]]</f>
        <v>0</v>
      </c>
      <c r="E31" s="152"/>
      <c r="F31" s="157">
        <v>9300</v>
      </c>
      <c r="G31" s="156" t="s">
        <v>1895</v>
      </c>
      <c r="H31" s="136"/>
      <c r="J31" s="155"/>
      <c r="K31" s="155"/>
      <c r="L31" s="155"/>
      <c r="M31" s="154"/>
      <c r="N31" s="153"/>
      <c r="O31" s="153"/>
    </row>
    <row r="32" spans="1:17" hidden="1">
      <c r="A32" s="151"/>
      <c r="B32" s="150"/>
      <c r="C32" s="150"/>
      <c r="D32" s="144">
        <f>Table37[[#This Row],[QTY]]*Table37[[#This Row],[Vendor Price]]</f>
        <v>0</v>
      </c>
      <c r="E32" s="152"/>
      <c r="F32" s="157"/>
      <c r="G32" s="156"/>
      <c r="H32" s="136"/>
      <c r="J32" s="155"/>
      <c r="K32" s="155"/>
      <c r="L32" s="155"/>
      <c r="M32" s="154"/>
      <c r="N32" s="153"/>
      <c r="O32" s="153"/>
    </row>
    <row r="33" spans="1:15" hidden="1">
      <c r="A33" s="151"/>
      <c r="B33" s="150"/>
      <c r="C33" s="150"/>
      <c r="D33" s="144">
        <f>Table37[[#This Row],[QTY]]*Table37[[#This Row],[Vendor Price]]</f>
        <v>0</v>
      </c>
      <c r="E33" s="152"/>
      <c r="F33" s="148"/>
      <c r="G33" s="141"/>
      <c r="H33" s="136"/>
      <c r="J33" s="155"/>
      <c r="K33" s="155"/>
      <c r="L33" s="155"/>
      <c r="M33" s="154"/>
      <c r="N33" s="153"/>
      <c r="O33" s="153"/>
    </row>
    <row r="34" spans="1:15" hidden="1">
      <c r="A34" s="151"/>
      <c r="B34" s="150"/>
      <c r="C34" s="150"/>
      <c r="D34" s="144">
        <f>Table37[[#This Row],[QTY]]*Table37[[#This Row],[Vendor Price]]</f>
        <v>0</v>
      </c>
      <c r="E34" s="152"/>
      <c r="F34" s="148"/>
      <c r="G34" s="141"/>
      <c r="H34" s="136"/>
      <c r="J34" s="155"/>
      <c r="K34" s="155"/>
      <c r="L34" s="155"/>
      <c r="M34" s="154"/>
      <c r="N34" s="153"/>
      <c r="O34" s="153"/>
    </row>
    <row r="35" spans="1:15" hidden="1">
      <c r="A35" s="151"/>
      <c r="B35" s="146"/>
      <c r="C35" s="150"/>
      <c r="D35" s="144">
        <f>Table37[[#This Row],[QTY]]*Table37[[#This Row],[Vendor Price]]</f>
        <v>0</v>
      </c>
      <c r="E35" s="152"/>
      <c r="F35" s="148"/>
      <c r="G35" s="141"/>
      <c r="H35" s="136"/>
      <c r="J35" s="155"/>
      <c r="K35" s="155"/>
      <c r="L35" s="155"/>
      <c r="M35" s="154"/>
      <c r="N35" s="153"/>
      <c r="O35" s="153"/>
    </row>
    <row r="36" spans="1:15" hidden="1">
      <c r="A36" s="151"/>
      <c r="B36" s="146"/>
      <c r="C36" s="150"/>
      <c r="D36" s="144">
        <f>Table37[[#This Row],[QTY]]*Table37[[#This Row],[Vendor Price]]</f>
        <v>0</v>
      </c>
      <c r="E36" s="152"/>
      <c r="F36" s="148"/>
      <c r="G36" s="141"/>
    </row>
    <row r="37" spans="1:15" hidden="1">
      <c r="A37" s="151"/>
      <c r="B37" s="146"/>
      <c r="C37" s="150"/>
      <c r="D37" s="144">
        <f>Table37[[#This Row],[QTY]]*Table37[[#This Row],[Vendor Price]]</f>
        <v>0</v>
      </c>
      <c r="E37" s="152"/>
      <c r="F37" s="148"/>
      <c r="G37" s="141"/>
    </row>
    <row r="38" spans="1:15" hidden="1">
      <c r="A38" s="151"/>
      <c r="B38" s="146"/>
      <c r="C38" s="150"/>
      <c r="D38" s="144">
        <f>Table37[[#This Row],[QTY]]*Table37[[#This Row],[Vendor Price]]</f>
        <v>0</v>
      </c>
      <c r="E38" s="152"/>
      <c r="F38" s="148"/>
      <c r="G38" s="141"/>
    </row>
    <row r="39" spans="1:15" hidden="1">
      <c r="A39" s="147"/>
      <c r="B39" s="146"/>
      <c r="C39" s="150"/>
      <c r="D39" s="144">
        <f>Table37[[#This Row],[QTY]]*Table37[[#This Row],[Vendor Price]]</f>
        <v>0</v>
      </c>
      <c r="E39" s="152"/>
      <c r="F39" s="148"/>
      <c r="G39" s="141"/>
    </row>
    <row r="40" spans="1:15" hidden="1">
      <c r="A40" s="151"/>
      <c r="B40" s="146"/>
      <c r="C40" s="150"/>
      <c r="D40" s="144">
        <f>Table37[[#This Row],[QTY]]*Table37[[#This Row],[Vendor Price]]</f>
        <v>0</v>
      </c>
      <c r="E40" s="152"/>
      <c r="F40" s="148"/>
      <c r="G40" s="141"/>
    </row>
    <row r="41" spans="1:15" hidden="1">
      <c r="A41" s="147"/>
      <c r="B41" s="146"/>
      <c r="C41" s="150"/>
      <c r="D41" s="144">
        <f>Table37[[#This Row],[QTY]]*Table37[[#This Row],[Vendor Price]]</f>
        <v>0</v>
      </c>
      <c r="E41" s="152"/>
      <c r="F41" s="148"/>
      <c r="G41" s="141"/>
    </row>
    <row r="42" spans="1:15" hidden="1">
      <c r="A42" s="151"/>
      <c r="B42" s="150"/>
      <c r="C42" s="149"/>
      <c r="D42" s="144">
        <f>Table37[[#This Row],[QTY]]*Table37[[#This Row],[Vendor Price]]</f>
        <v>0</v>
      </c>
      <c r="E42" s="148"/>
      <c r="F42" s="141"/>
      <c r="G42" s="141"/>
    </row>
    <row r="43" spans="1:15" hidden="1">
      <c r="A43" s="151"/>
      <c r="B43" s="150"/>
      <c r="C43" s="149"/>
      <c r="D43" s="144">
        <f>Table37[[#This Row],[QTY]]*Table37[[#This Row],[Vendor Price]]</f>
        <v>0</v>
      </c>
      <c r="E43" s="148"/>
      <c r="F43" s="141"/>
      <c r="G43" s="141"/>
    </row>
    <row r="44" spans="1:15" hidden="1">
      <c r="A44" s="147"/>
      <c r="B44" s="146"/>
      <c r="C44" s="145"/>
      <c r="D44" s="144">
        <f>Table37[[#This Row],[QTY]]*Table37[[#This Row],[Vendor Price]]</f>
        <v>0</v>
      </c>
      <c r="E44" s="143"/>
      <c r="F44" s="142"/>
      <c r="G44" s="141"/>
    </row>
    <row r="45" spans="1:15" hidden="1">
      <c r="A45" s="151"/>
      <c r="B45" s="150"/>
      <c r="C45" s="149"/>
      <c r="D45" s="144">
        <f>Table37[[#This Row],[QTY]]*Table37[[#This Row],[Vendor Price]]</f>
        <v>0</v>
      </c>
      <c r="E45" s="148"/>
      <c r="F45" s="141"/>
      <c r="G45" s="141"/>
    </row>
    <row r="46" spans="1:15" hidden="1">
      <c r="A46" s="147"/>
      <c r="B46" s="146"/>
      <c r="C46" s="145"/>
      <c r="D46" s="144">
        <f>Table37[[#This Row],[QTY]]*Table37[[#This Row],[Vendor Price]]</f>
        <v>0</v>
      </c>
      <c r="E46" s="143"/>
      <c r="F46" s="142"/>
      <c r="G46" s="141"/>
    </row>
  </sheetData>
  <sheetProtection formatCells="0" formatColumns="0" formatRows="0" insertRows="0" sort="0" autoFilter="0" pivotTables="0"/>
  <mergeCells count="14">
    <mergeCell ref="O1:P2"/>
    <mergeCell ref="B1:C1"/>
    <mergeCell ref="A2:D2"/>
    <mergeCell ref="E2:F2"/>
    <mergeCell ref="A3:D3"/>
    <mergeCell ref="E3:F3"/>
    <mergeCell ref="A7:D7"/>
    <mergeCell ref="E7:F7"/>
    <mergeCell ref="A4:D5"/>
    <mergeCell ref="E4:F4"/>
    <mergeCell ref="G4:Q6"/>
    <mergeCell ref="E5:F5"/>
    <mergeCell ref="A6:D6"/>
    <mergeCell ref="E6:F6"/>
  </mergeCells>
  <printOptions horizontalCentered="1"/>
  <pageMargins left="0.1" right="0.1" top="0.28999999999999998" bottom="0.1" header="0.1" footer="0.1"/>
  <pageSetup scale="60" fitToHeight="0" orientation="landscape" cellComments="asDisplayed" r:id="rId1"/>
  <headerFooter differentFirst="1">
    <oddHeader>&amp;L&amp;"Calibri,Regular"&amp;9&amp;K000000RFP # UU130349219&amp;R&amp;"Calibri,Regular"&amp;9&amp;K000000Page &amp;P</oddHeader>
  </headerFooter>
  <ignoredErrors>
    <ignoredError sqref="O10:P13" calculatedColumn="1"/>
  </ignoredErrors>
  <drawing r:id="rId2"/>
  <tableParts count="3">
    <tablePart r:id="rId3"/>
    <tablePart r:id="rId4"/>
    <tablePart r:id="rId5"/>
  </tableParts>
</worksheet>
</file>

<file path=docMetadata/LabelInfo.xml><?xml version="1.0" encoding="utf-8"?>
<clbl:labelList xmlns:clbl="http://schemas.microsoft.com/office/2020/mipLabelMetadata">
  <clbl:label id="{170051ed-867f-4092-a6af-8a42e27b7e09}" enabled="1" method="Standard" siteId="{5217e0e7-539d-4563-b1bf-7c6dcf074f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5YR_WAN </vt:lpstr>
      <vt:lpstr>2YR WAN</vt:lpstr>
      <vt:lpstr>'2YR WAN'!Print_Area</vt:lpstr>
      <vt:lpstr>'2YR WAN'!Print_Titles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Jerome Browning</dc:creator>
  <cp:lastModifiedBy>Jerome Browning</cp:lastModifiedBy>
  <dcterms:created xsi:type="dcterms:W3CDTF">2026-09-18T21:28:46Z</dcterms:created>
  <dcterms:modified xsi:type="dcterms:W3CDTF">2026-09-22T02:34:13Z</dcterms:modified>
</cp:coreProperties>
</file>